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iel\Desktop\9\Accounting theory\"/>
    </mc:Choice>
  </mc:AlternateContent>
  <bookViews>
    <workbookView xWindow="0" yWindow="600" windowWidth="20490" windowHeight="9030"/>
  </bookViews>
  <sheets>
    <sheet name="Module 9 Budget Problem part 1" sheetId="5" r:id="rId1"/>
    <sheet name="Mod 9 budget problem part 2" sheetId="6" r:id="rId2"/>
    <sheet name="References" sheetId="7" r:id="rId3"/>
  </sheets>
  <definedNames>
    <definedName name="_xlnm.Print_Area" localSheetId="0">'Module 9 Budget Problem part 1'!$A$1:$R$120</definedName>
  </definedNames>
  <calcPr calcId="152511"/>
</workbook>
</file>

<file path=xl/calcChain.xml><?xml version="1.0" encoding="utf-8"?>
<calcChain xmlns="http://schemas.openxmlformats.org/spreadsheetml/2006/main">
  <c r="M19" i="6" l="1"/>
  <c r="M18" i="6"/>
  <c r="M17" i="6"/>
  <c r="M16" i="6"/>
  <c r="M15" i="6"/>
  <c r="M14" i="6"/>
  <c r="M13" i="6"/>
  <c r="M12" i="6"/>
  <c r="M11" i="6"/>
  <c r="O15" i="6"/>
  <c r="O16" i="6" s="1"/>
  <c r="O19" i="6" s="1"/>
  <c r="O14" i="6"/>
  <c r="O13" i="6"/>
  <c r="O12" i="6"/>
  <c r="O11" i="6"/>
  <c r="O10" i="6"/>
  <c r="J19" i="6"/>
  <c r="J18" i="6"/>
  <c r="J17" i="6"/>
  <c r="J16" i="6"/>
  <c r="J15" i="6"/>
  <c r="J14" i="6"/>
  <c r="J13" i="6"/>
  <c r="J12" i="6"/>
  <c r="J11" i="6"/>
  <c r="L19" i="6"/>
  <c r="I19" i="6"/>
  <c r="L16" i="6"/>
  <c r="I16" i="6"/>
  <c r="L15" i="6"/>
  <c r="L14" i="6"/>
  <c r="L13" i="6"/>
  <c r="L12" i="6"/>
  <c r="L11" i="6"/>
  <c r="L10" i="6"/>
  <c r="E18" i="6"/>
  <c r="D18" i="6"/>
  <c r="C18" i="6"/>
  <c r="E17" i="6"/>
  <c r="D17" i="6"/>
  <c r="C17" i="6"/>
  <c r="E16" i="6"/>
  <c r="D16" i="6"/>
  <c r="C16" i="6"/>
  <c r="E15" i="6"/>
  <c r="D15" i="6"/>
  <c r="C15" i="6"/>
  <c r="E14" i="6"/>
  <c r="D14" i="6"/>
  <c r="C14" i="6"/>
  <c r="E13" i="6"/>
  <c r="D13" i="6"/>
  <c r="C13" i="6"/>
  <c r="E12" i="6"/>
  <c r="D12" i="6"/>
  <c r="C12" i="6"/>
  <c r="E11" i="6"/>
  <c r="D11" i="6"/>
  <c r="C11" i="6"/>
  <c r="C118" i="5"/>
  <c r="C117" i="5"/>
  <c r="C115" i="5"/>
  <c r="C114" i="5"/>
  <c r="C113" i="5"/>
  <c r="C112" i="5"/>
  <c r="C111" i="5"/>
  <c r="C96" i="5"/>
  <c r="C101" i="5" s="1"/>
  <c r="C100" i="5"/>
  <c r="C99" i="5"/>
  <c r="C97" i="5"/>
  <c r="F86" i="5"/>
  <c r="E86" i="5"/>
  <c r="D86" i="5"/>
  <c r="C86" i="5"/>
  <c r="F84" i="5"/>
  <c r="E84" i="5"/>
  <c r="D84" i="5"/>
  <c r="C84" i="5"/>
  <c r="E83" i="5"/>
  <c r="D83" i="5"/>
  <c r="E82" i="5"/>
  <c r="D82" i="5"/>
  <c r="C82" i="5"/>
  <c r="E81" i="5"/>
  <c r="D81" i="5"/>
  <c r="C81" i="5"/>
  <c r="F80" i="5"/>
  <c r="E80" i="5"/>
  <c r="D80" i="5"/>
  <c r="C80" i="5"/>
  <c r="F78" i="5"/>
  <c r="E78" i="5"/>
  <c r="D78" i="5"/>
  <c r="C78" i="5"/>
  <c r="E66" i="5"/>
  <c r="D66" i="5"/>
  <c r="C66" i="5"/>
  <c r="E65" i="5"/>
  <c r="D65" i="5"/>
  <c r="E64" i="5"/>
  <c r="D64" i="5"/>
  <c r="C64" i="5"/>
  <c r="E63" i="5"/>
  <c r="D63" i="5"/>
  <c r="C63" i="5"/>
  <c r="F62" i="5"/>
  <c r="E62" i="5"/>
  <c r="D62" i="5"/>
  <c r="C62" i="5"/>
  <c r="F50" i="5"/>
  <c r="E50" i="5"/>
  <c r="D50" i="5"/>
  <c r="C50" i="5"/>
  <c r="F49" i="5"/>
  <c r="E49" i="5"/>
  <c r="D49" i="5"/>
  <c r="C49" i="5"/>
  <c r="F48" i="5"/>
  <c r="E48" i="5"/>
  <c r="D48" i="5"/>
  <c r="C48" i="5"/>
  <c r="F45" i="5"/>
  <c r="E45" i="5"/>
  <c r="D45" i="5"/>
  <c r="C45" i="5"/>
  <c r="F43" i="5"/>
  <c r="F23" i="5" l="1"/>
  <c r="F22" i="5"/>
  <c r="C21" i="5"/>
  <c r="F21" i="5"/>
  <c r="F19" i="5"/>
</calcChain>
</file>

<file path=xl/sharedStrings.xml><?xml version="1.0" encoding="utf-8"?>
<sst xmlns="http://schemas.openxmlformats.org/spreadsheetml/2006/main" count="142" uniqueCount="94">
  <si>
    <t>Direct labor</t>
  </si>
  <si>
    <t>Manufacturing overhead:</t>
  </si>
  <si>
    <t>Gross profit</t>
  </si>
  <si>
    <t>Operating income</t>
  </si>
  <si>
    <t>Month</t>
  </si>
  <si>
    <t>Type of Sale</t>
  </si>
  <si>
    <t>Cash sales</t>
  </si>
  <si>
    <t>Credit sales</t>
  </si>
  <si>
    <t>Total sales revenue</t>
  </si>
  <si>
    <t>Unit sales</t>
  </si>
  <si>
    <t>Unit selling price</t>
  </si>
  <si>
    <t>Plus: Desired ending inventory</t>
  </si>
  <si>
    <t>Total needed</t>
  </si>
  <si>
    <t>Less: Beginning inventory</t>
  </si>
  <si>
    <t>Units to produce</t>
  </si>
  <si>
    <t>Units to be produced</t>
  </si>
  <si>
    <t>Plus: Desired ending inventory of direct materials</t>
  </si>
  <si>
    <t>Less: Beginning inventory of direct materials</t>
  </si>
  <si>
    <t>Total cost of direct materials purchases</t>
  </si>
  <si>
    <t>Direct materials</t>
  </si>
  <si>
    <t>Variable</t>
  </si>
  <si>
    <t>Fixed</t>
  </si>
  <si>
    <t>Less: Cost of goods sold</t>
  </si>
  <si>
    <t>Less: Operating expenses</t>
  </si>
  <si>
    <t>Less: Interest expense</t>
  </si>
  <si>
    <t>Less: Income tax expense</t>
  </si>
  <si>
    <t>Net income</t>
  </si>
  <si>
    <t>Additional budgeted information includes:</t>
  </si>
  <si>
    <t>January</t>
  </si>
  <si>
    <t>February</t>
  </si>
  <si>
    <t>March</t>
  </si>
  <si>
    <t>1st
Quarter</t>
  </si>
  <si>
    <t>For the month ended January 31</t>
  </si>
  <si>
    <t>Interest expense is budgeted at zero since the company has no outstanding debt.</t>
  </si>
  <si>
    <t>Income tax expense is budgeted at 35% of income before taxes.</t>
  </si>
  <si>
    <t>For the Quarter Ended March 31</t>
  </si>
  <si>
    <t>1st 
Quarter</t>
  </si>
  <si>
    <t>Total ounces needed</t>
  </si>
  <si>
    <t>x Cost per ounce</t>
  </si>
  <si>
    <t>Sales are projected to be 6,000 for January, 8,000 for February and 14,000 for March.</t>
  </si>
  <si>
    <t>Ounces needed for production</t>
  </si>
  <si>
    <t>x Ounces of direct materials needed per unit</t>
  </si>
  <si>
    <t>Ounces to purchase</t>
  </si>
  <si>
    <t>Cost of manufacturing each widget</t>
  </si>
  <si>
    <r>
      <t xml:space="preserve">Fixed </t>
    </r>
    <r>
      <rPr>
        <vertAlign val="superscript"/>
        <sz val="11"/>
        <color indexed="9"/>
        <rFont val="Verdana"/>
        <family val="2"/>
      </rPr>
      <t>1</t>
    </r>
  </si>
  <si>
    <r>
      <t>Total operating expenses</t>
    </r>
    <r>
      <rPr>
        <sz val="11"/>
        <color indexed="9"/>
        <rFont val="Verdana"/>
        <family val="2"/>
      </rPr>
      <t xml:space="preserve"> </t>
    </r>
    <r>
      <rPr>
        <vertAlign val="superscript"/>
        <sz val="11"/>
        <color indexed="9"/>
        <rFont val="Verdana"/>
        <family val="2"/>
      </rPr>
      <t>2</t>
    </r>
  </si>
  <si>
    <t>hint: you must take into account total annualized fixed costs in relation to total expected units for the year</t>
  </si>
  <si>
    <t>Budgeted Manufacturing Cost per Unit</t>
  </si>
  <si>
    <t>Sales Revenue</t>
  </si>
  <si>
    <t>Country Cookin' Inc.  begins the budgeting process for the following year in the 1st quarter of the current year.  With the information provided below, prepare the sales, production and direct materials budgets for the 1st quarter of next year.  Also determine the budgeted manufacturing cost per unit and prepare the budgeted income statement for January of next year.</t>
  </si>
  <si>
    <t xml:space="preserve">Country Cookin' Inc.  sells the cooker/smokers they manufacture to various retailers for $130 each.  Each cooker/smoker requires 11 ounces of raw material, which is purchased by Country Cookin' Inc. for $8.00 per ounce.  To prepare for next month's production, Country Cookin' Inc. likes to maintain an ending stock of raw material equal to 10% of the production requirements for the current month.  The company would also like to maintain an ending stock of finished cooker/smokers equal to 20% of next month's sales.  </t>
  </si>
  <si>
    <t xml:space="preserve">15% of sales from Country Cookin' Inc. to retailers are cash sales, while the remaining 85% are sold on account.  </t>
  </si>
  <si>
    <t>Projections For Next Year</t>
  </si>
  <si>
    <t>Each cooker/smoker requires 0.25 of an hour of direct labor at the rate of $15.00.</t>
  </si>
  <si>
    <t>Prepare next year's 1st quarter sales budget for Country Cookin' Inc.</t>
  </si>
  <si>
    <t>Prepare next year's 1st quarter production budget for Country Cookin' Inc.</t>
  </si>
  <si>
    <t>Prepare next year's 1st quarter direct materials budget  for Country Cookin'.</t>
  </si>
  <si>
    <t>Prepare next year's budgeted manufacturing cost per unit for Country Cookin' Inc.</t>
  </si>
  <si>
    <t>Prepare next year's budgeted income statement for the month ended January 31 for Country Cookin' Inc.</t>
  </si>
  <si>
    <t>Country Cookin' Inc.</t>
  </si>
  <si>
    <t>Budgeted Income Statement</t>
  </si>
  <si>
    <t xml:space="preserve">January </t>
  </si>
  <si>
    <t>Direct Materials Budget</t>
  </si>
  <si>
    <t>Production Budget</t>
  </si>
  <si>
    <t>Sales Budget</t>
  </si>
  <si>
    <t>Country Cookin' Inc. estimated at the beginning of the year that it would produce 307,500 cooker/smokers next year.</t>
  </si>
  <si>
    <t xml:space="preserve">It is now the end of April and Country Cookin' management is ready to evaluate its first quarter performance.  Prepare a flexible budget for sales levels of 26,000, 28,000, and 30,000 smokers.  </t>
  </si>
  <si>
    <t xml:space="preserve">Next prepare a performance report based on the following actual results, flexible budget, and master budget prepared in week 4. </t>
  </si>
  <si>
    <t>Evaluate the first quarter performance of Country Cookin'.</t>
  </si>
  <si>
    <t>Flexible Budget</t>
  </si>
  <si>
    <t>Performance Report</t>
  </si>
  <si>
    <t>Units Sold</t>
  </si>
  <si>
    <t>Actual</t>
  </si>
  <si>
    <t>Variance</t>
  </si>
  <si>
    <t>Flexible</t>
  </si>
  <si>
    <t>Master</t>
  </si>
  <si>
    <t>Sales</t>
  </si>
  <si>
    <t>Direct Materials</t>
  </si>
  <si>
    <t>Direct Labor</t>
  </si>
  <si>
    <t>VOH</t>
  </si>
  <si>
    <t>Total VC</t>
  </si>
  <si>
    <t>V S&amp;A</t>
  </si>
  <si>
    <t>FOH</t>
  </si>
  <si>
    <t>Contribution Margin</t>
  </si>
  <si>
    <t>Total Costs</t>
  </si>
  <si>
    <t>Gross Profit</t>
  </si>
  <si>
    <t>F S&amp;A</t>
  </si>
  <si>
    <t>Operating Income</t>
  </si>
  <si>
    <t xml:space="preserve">Your Company expects to sell 12,000 cooker/smokers in April and needs 132,000 ounces of direct materials for production. Country Cookin' will start the year with an inventory of 7744 of raw material </t>
  </si>
  <si>
    <t>Module 9 - Budget Problem</t>
  </si>
  <si>
    <t>F</t>
  </si>
  <si>
    <t>U</t>
  </si>
  <si>
    <r>
      <t xml:space="preserve">Viitakangas, L., &amp; Campbell, A. (2006). </t>
    </r>
    <r>
      <rPr>
        <i/>
        <sz val="10"/>
        <rFont val="Arial"/>
        <family val="2"/>
      </rPr>
      <t>Management accounting and decision-making</t>
    </r>
    <r>
      <rPr>
        <sz val="10"/>
        <rFont val="Arial"/>
      </rPr>
      <t>. Auckland, N.Z.: Thomson New House.</t>
    </r>
  </si>
  <si>
    <r>
      <t xml:space="preserve">Weygandt, J. J., Kieso, D. E., &amp; Kimmel, P. D. (2002). </t>
    </r>
    <r>
      <rPr>
        <i/>
        <sz val="10"/>
        <rFont val="Arial"/>
        <family val="2"/>
      </rPr>
      <t>Managerial accounting: Tools for business decision making</t>
    </r>
    <r>
      <rPr>
        <sz val="10"/>
        <rFont val="Arial"/>
      </rPr>
      <t>. New York: Wiley.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</si>
</sst>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_(&quot;$&quot;* #,##0_);_(&quot;$&quot;* \(#,##0\);_(&quot;$&quot;* &quot;-&quot;??_);_(@_)"/>
  </numFmts>
  <fonts count="17" x14ac:knownFonts="1">
    <font>
      <sz val="10"/>
      <name val="Arial"/>
    </font>
    <font>
      <sz val="10"/>
      <name val="Arial"/>
      <family val="2"/>
    </font>
    <font>
      <sz val="11"/>
      <name val="Verdana"/>
      <family val="2"/>
    </font>
    <font>
      <b/>
      <sz val="11"/>
      <color indexed="8"/>
      <name val="Verdana"/>
      <family val="2"/>
    </font>
    <font>
      <b/>
      <sz val="11"/>
      <color indexed="57"/>
      <name val="Verdana"/>
      <family val="2"/>
    </font>
    <font>
      <b/>
      <sz val="11"/>
      <name val="Verdana"/>
      <family val="2"/>
    </font>
    <font>
      <sz val="11"/>
      <color indexed="8"/>
      <name val="Verdana"/>
      <family val="2"/>
    </font>
    <font>
      <u/>
      <sz val="11"/>
      <color indexed="8"/>
      <name val="Verdana"/>
      <family val="2"/>
    </font>
    <font>
      <sz val="8"/>
      <name val="Arial"/>
      <family val="2"/>
    </font>
    <font>
      <sz val="11"/>
      <color indexed="10"/>
      <name val="Verdana"/>
      <family val="2"/>
    </font>
    <font>
      <sz val="9"/>
      <name val="Verdana"/>
      <family val="2"/>
    </font>
    <font>
      <b/>
      <sz val="11"/>
      <color indexed="42"/>
      <name val="Verdana"/>
      <family val="2"/>
    </font>
    <font>
      <sz val="9"/>
      <name val="Arial"/>
      <family val="2"/>
    </font>
    <font>
      <sz val="9"/>
      <color indexed="8"/>
      <name val="Arial"/>
      <family val="2"/>
    </font>
    <font>
      <vertAlign val="superscript"/>
      <sz val="11"/>
      <color indexed="9"/>
      <name val="Verdana"/>
      <family val="2"/>
    </font>
    <font>
      <sz val="11"/>
      <color indexed="9"/>
      <name val="Verdana"/>
      <family val="2"/>
    </font>
    <font>
      <i/>
      <sz val="10"/>
      <name val="Arial"/>
      <family val="2"/>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57"/>
        <bgColor indexed="64"/>
      </patternFill>
    </fill>
  </fills>
  <borders count="5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double">
        <color indexed="64"/>
      </bottom>
      <diagonal/>
    </border>
    <border>
      <left style="double">
        <color indexed="64"/>
      </left>
      <right style="double">
        <color indexed="64"/>
      </right>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right style="double">
        <color indexed="57"/>
      </right>
      <top/>
      <bottom style="double">
        <color indexed="64"/>
      </bottom>
      <diagonal/>
    </border>
    <border>
      <left style="double">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medium">
        <color indexed="64"/>
      </right>
      <top style="double">
        <color indexed="64"/>
      </top>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medium">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6" fillId="2" borderId="0" xfId="0" applyFont="1" applyFill="1"/>
    <xf numFmtId="0" fontId="6" fillId="2" borderId="0" xfId="0" applyFont="1" applyFill="1" applyAlignment="1">
      <alignment horizontal="center" vertical="center"/>
    </xf>
    <xf numFmtId="0" fontId="3" fillId="2" borderId="0" xfId="0" applyFont="1" applyFill="1" applyAlignment="1">
      <alignment horizontal="right"/>
    </xf>
    <xf numFmtId="0" fontId="6" fillId="2" borderId="0" xfId="0" applyFont="1" applyFill="1" applyAlignment="1">
      <alignment horizontal="left" wrapText="1"/>
    </xf>
    <xf numFmtId="0" fontId="6" fillId="2" borderId="0" xfId="0" applyFont="1" applyFill="1" applyBorder="1"/>
    <xf numFmtId="164" fontId="6" fillId="2" borderId="0" xfId="1" applyNumberFormat="1" applyFont="1" applyFill="1"/>
    <xf numFmtId="0" fontId="6" fillId="2" borderId="0" xfId="0" applyFont="1" applyFill="1" applyAlignment="1">
      <alignment vertical="top" wrapText="1"/>
    </xf>
    <xf numFmtId="0" fontId="6" fillId="2" borderId="0" xfId="0" applyFont="1" applyFill="1" applyAlignment="1">
      <alignment horizontal="left"/>
    </xf>
    <xf numFmtId="0" fontId="4" fillId="3" borderId="1" xfId="0" applyFont="1" applyFill="1" applyBorder="1" applyAlignment="1"/>
    <xf numFmtId="0" fontId="4" fillId="3" borderId="2" xfId="0" applyFont="1" applyFill="1" applyBorder="1" applyAlignment="1"/>
    <xf numFmtId="0" fontId="4" fillId="3" borderId="3" xfId="0" applyFont="1" applyFill="1" applyBorder="1" applyAlignment="1"/>
    <xf numFmtId="0" fontId="6" fillId="3" borderId="4" xfId="0" applyFont="1" applyFill="1" applyBorder="1" applyAlignment="1">
      <alignment horizontal="left"/>
    </xf>
    <xf numFmtId="0" fontId="6" fillId="3" borderId="5" xfId="0" applyFont="1" applyFill="1" applyBorder="1" applyAlignment="1">
      <alignment horizontal="center" vertical="center"/>
    </xf>
    <xf numFmtId="0" fontId="6" fillId="3" borderId="5" xfId="0" applyFont="1" applyFill="1" applyBorder="1"/>
    <xf numFmtId="0" fontId="6" fillId="3" borderId="6" xfId="0" applyFont="1" applyFill="1" applyBorder="1" applyAlignment="1">
      <alignment horizontal="center" vertical="center"/>
    </xf>
    <xf numFmtId="0" fontId="6" fillId="2" borderId="7" xfId="0" applyFont="1" applyFill="1" applyBorder="1" applyAlignment="1">
      <alignment horizontal="left"/>
    </xf>
    <xf numFmtId="0" fontId="6" fillId="2" borderId="8" xfId="0" applyFont="1" applyFill="1" applyBorder="1" applyAlignment="1">
      <alignment horizontal="left"/>
    </xf>
    <xf numFmtId="0" fontId="3" fillId="2" borderId="9" xfId="0" applyFont="1" applyFill="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6" fillId="2" borderId="7" xfId="0" applyFont="1" applyFill="1" applyBorder="1" applyAlignment="1">
      <alignment horizontal="center" vertical="center"/>
    </xf>
    <xf numFmtId="0" fontId="6" fillId="3" borderId="7" xfId="0" applyFont="1" applyFill="1" applyBorder="1" applyAlignment="1">
      <alignment horizontal="left"/>
    </xf>
    <xf numFmtId="42" fontId="6" fillId="3" borderId="7" xfId="0" applyNumberFormat="1" applyFont="1" applyFill="1" applyBorder="1" applyAlignment="1">
      <alignment horizontal="center" vertical="center"/>
    </xf>
    <xf numFmtId="0" fontId="6" fillId="0" borderId="7" xfId="0" applyFont="1" applyFill="1" applyBorder="1" applyAlignment="1">
      <alignment horizontal="left"/>
    </xf>
    <xf numFmtId="41" fontId="6" fillId="0" borderId="7" xfId="0" applyNumberFormat="1" applyFont="1" applyFill="1" applyBorder="1" applyAlignment="1">
      <alignment horizontal="center" vertical="center"/>
    </xf>
    <xf numFmtId="42" fontId="6" fillId="3" borderId="13" xfId="0" applyNumberFormat="1" applyFont="1" applyFill="1" applyBorder="1" applyAlignment="1">
      <alignment horizontal="center" vertical="center"/>
    </xf>
    <xf numFmtId="41" fontId="6" fillId="3" borderId="7" xfId="0" applyNumberFormat="1" applyFont="1" applyFill="1" applyBorder="1" applyAlignment="1">
      <alignment horizontal="center" vertical="center"/>
    </xf>
    <xf numFmtId="0" fontId="3" fillId="2" borderId="15" xfId="0" applyFont="1" applyFill="1" applyBorder="1" applyAlignment="1">
      <alignment horizontal="center"/>
    </xf>
    <xf numFmtId="41" fontId="6" fillId="3" borderId="14" xfId="0" applyNumberFormat="1" applyFont="1" applyFill="1" applyBorder="1" applyAlignment="1">
      <alignment horizontal="center" vertical="center"/>
    </xf>
    <xf numFmtId="41" fontId="6" fillId="2" borderId="16" xfId="0" applyNumberFormat="1" applyFont="1" applyFill="1" applyBorder="1" applyAlignment="1">
      <alignment horizontal="center" vertical="center"/>
    </xf>
    <xf numFmtId="41" fontId="6" fillId="2" borderId="17" xfId="0" applyNumberFormat="1" applyFont="1" applyFill="1" applyBorder="1"/>
    <xf numFmtId="41" fontId="6" fillId="2" borderId="8" xfId="0" applyNumberFormat="1" applyFont="1" applyFill="1" applyBorder="1" applyAlignment="1">
      <alignment horizontal="center" vertical="center"/>
    </xf>
    <xf numFmtId="0" fontId="6" fillId="2" borderId="16" xfId="0" applyFont="1" applyFill="1" applyBorder="1" applyAlignment="1">
      <alignment horizontal="right" vertical="center"/>
    </xf>
    <xf numFmtId="0" fontId="6" fillId="2" borderId="8" xfId="0" applyFont="1" applyFill="1" applyBorder="1" applyAlignment="1">
      <alignment horizontal="right" vertical="center"/>
    </xf>
    <xf numFmtId="42" fontId="6" fillId="3" borderId="4" xfId="0" applyNumberFormat="1" applyFont="1" applyFill="1" applyBorder="1" applyAlignment="1">
      <alignment horizontal="center" vertical="center"/>
    </xf>
    <xf numFmtId="42" fontId="6" fillId="3" borderId="5" xfId="0" applyNumberFormat="1" applyFont="1" applyFill="1" applyBorder="1"/>
    <xf numFmtId="42" fontId="6" fillId="3" borderId="18" xfId="0" applyNumberFormat="1" applyFont="1" applyFill="1" applyBorder="1" applyAlignment="1">
      <alignment horizontal="center" vertical="center"/>
    </xf>
    <xf numFmtId="0" fontId="0" fillId="2" borderId="0" xfId="0" applyFill="1"/>
    <xf numFmtId="41" fontId="0" fillId="2" borderId="0" xfId="0" applyNumberFormat="1" applyFill="1"/>
    <xf numFmtId="0" fontId="6" fillId="2" borderId="7" xfId="0" applyFont="1" applyFill="1" applyBorder="1" applyAlignment="1">
      <alignment horizontal="left" indent="2"/>
    </xf>
    <xf numFmtId="0" fontId="6" fillId="3" borderId="7" xfId="0" applyFont="1" applyFill="1" applyBorder="1" applyAlignment="1">
      <alignment horizontal="left" indent="2"/>
    </xf>
    <xf numFmtId="7" fontId="6" fillId="2" borderId="19" xfId="0" applyNumberFormat="1" applyFont="1" applyFill="1" applyBorder="1" applyAlignment="1">
      <alignment horizontal="center" vertical="center"/>
    </xf>
    <xf numFmtId="39" fontId="6" fillId="3" borderId="14" xfId="0" applyNumberFormat="1" applyFont="1" applyFill="1" applyBorder="1" applyAlignment="1">
      <alignment horizontal="center" vertical="center"/>
    </xf>
    <xf numFmtId="39" fontId="6" fillId="2" borderId="14" xfId="0" applyNumberFormat="1" applyFont="1" applyFill="1" applyBorder="1" applyAlignment="1">
      <alignment horizontal="center" vertical="center"/>
    </xf>
    <xf numFmtId="7" fontId="6" fillId="3" borderId="20" xfId="0" applyNumberFormat="1" applyFont="1" applyFill="1" applyBorder="1" applyAlignment="1">
      <alignment horizontal="center" vertical="center"/>
    </xf>
    <xf numFmtId="0" fontId="6" fillId="2" borderId="0" xfId="0" applyFont="1" applyFill="1" applyBorder="1" applyAlignment="1">
      <alignment horizontal="left"/>
    </xf>
    <xf numFmtId="0" fontId="6" fillId="2" borderId="5" xfId="0" applyFont="1" applyFill="1" applyBorder="1"/>
    <xf numFmtId="0" fontId="6" fillId="2" borderId="0" xfId="0" applyFont="1" applyFill="1" applyBorder="1" applyAlignment="1">
      <alignment horizontal="center" vertical="center"/>
    </xf>
    <xf numFmtId="0" fontId="2" fillId="2" borderId="0" xfId="0" applyFont="1" applyFill="1"/>
    <xf numFmtId="0" fontId="6" fillId="2" borderId="2" xfId="0" applyFont="1" applyFill="1" applyBorder="1" applyAlignment="1">
      <alignment horizontal="center" vertical="center"/>
    </xf>
    <xf numFmtId="0" fontId="6" fillId="2" borderId="2" xfId="0" applyFont="1" applyFill="1" applyBorder="1"/>
    <xf numFmtId="0" fontId="6" fillId="2" borderId="0" xfId="0" applyFont="1" applyFill="1" applyAlignment="1">
      <alignment vertical="top"/>
    </xf>
    <xf numFmtId="0" fontId="9" fillId="2" borderId="0" xfId="0" applyFont="1" applyFill="1" applyAlignment="1">
      <alignment vertical="top"/>
    </xf>
    <xf numFmtId="0" fontId="6" fillId="2" borderId="1" xfId="0" applyFont="1" applyFill="1" applyBorder="1" applyAlignment="1">
      <alignment horizontal="left"/>
    </xf>
    <xf numFmtId="0" fontId="5" fillId="2" borderId="0" xfId="0" applyFont="1" applyFill="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5" fontId="6" fillId="0" borderId="7" xfId="0" applyNumberFormat="1" applyFont="1" applyFill="1" applyBorder="1" applyAlignment="1">
      <alignment horizontal="right" vertical="center"/>
    </xf>
    <xf numFmtId="2" fontId="6" fillId="2" borderId="0" xfId="0" applyNumberFormat="1" applyFont="1" applyFill="1" applyAlignment="1">
      <alignment vertical="top" wrapText="1"/>
    </xf>
    <xf numFmtId="7" fontId="2" fillId="2" borderId="0" xfId="2" applyNumberFormat="1" applyFont="1" applyFill="1"/>
    <xf numFmtId="43" fontId="6" fillId="2" borderId="0" xfId="0" applyNumberFormat="1" applyFont="1" applyFill="1" applyAlignment="1">
      <alignment vertical="top" wrapText="1"/>
    </xf>
    <xf numFmtId="164" fontId="6" fillId="2" borderId="0" xfId="0" applyNumberFormat="1" applyFont="1" applyFill="1" applyAlignment="1">
      <alignment vertical="top" wrapText="1"/>
    </xf>
    <xf numFmtId="37" fontId="6" fillId="3" borderId="8" xfId="0" applyNumberFormat="1" applyFont="1" applyFill="1" applyBorder="1" applyAlignment="1">
      <alignment horizontal="right" vertical="center"/>
    </xf>
    <xf numFmtId="37" fontId="6" fillId="2" borderId="14" xfId="0" applyNumberFormat="1" applyFont="1" applyFill="1" applyBorder="1" applyAlignment="1">
      <alignment horizontal="right" vertical="center"/>
    </xf>
    <xf numFmtId="5" fontId="6" fillId="2" borderId="14" xfId="0" applyNumberFormat="1" applyFont="1" applyFill="1" applyBorder="1" applyAlignment="1">
      <alignment horizontal="right" vertical="center"/>
    </xf>
    <xf numFmtId="37" fontId="6" fillId="3" borderId="14" xfId="0" applyNumberFormat="1" applyFont="1" applyFill="1" applyBorder="1" applyAlignment="1">
      <alignment horizontal="right" vertical="center"/>
    </xf>
    <xf numFmtId="5" fontId="6" fillId="3" borderId="20" xfId="0" applyNumberFormat="1" applyFont="1" applyFill="1" applyBorder="1" applyAlignment="1">
      <alignment horizontal="right" vertical="center"/>
    </xf>
    <xf numFmtId="165" fontId="6" fillId="2" borderId="0" xfId="0" applyNumberFormat="1" applyFont="1" applyFill="1" applyAlignment="1">
      <alignment vertical="top" wrapText="1"/>
    </xf>
    <xf numFmtId="0" fontId="3" fillId="2" borderId="8" xfId="0" applyFont="1" applyFill="1" applyBorder="1" applyAlignment="1">
      <alignment horizontal="left"/>
    </xf>
    <xf numFmtId="9" fontId="0" fillId="2" borderId="0" xfId="3" applyFont="1" applyFill="1"/>
    <xf numFmtId="0" fontId="10" fillId="2" borderId="0" xfId="0" applyFont="1" applyFill="1"/>
    <xf numFmtId="0" fontId="3" fillId="2" borderId="5" xfId="0" applyFont="1" applyFill="1" applyBorder="1"/>
    <xf numFmtId="0" fontId="6" fillId="2" borderId="5" xfId="0" applyFont="1" applyFill="1" applyBorder="1" applyAlignment="1">
      <alignment horizontal="center"/>
    </xf>
    <xf numFmtId="0" fontId="11" fillId="4" borderId="21" xfId="0" applyNumberFormat="1" applyFont="1" applyFill="1" applyBorder="1" applyAlignment="1">
      <alignment horizontal="center"/>
    </xf>
    <xf numFmtId="0" fontId="6" fillId="2" borderId="2" xfId="0" applyFont="1" applyFill="1" applyBorder="1" applyAlignment="1">
      <alignment horizontal="left"/>
    </xf>
    <xf numFmtId="7" fontId="12" fillId="2" borderId="0" xfId="2" applyNumberFormat="1" applyFont="1" applyFill="1"/>
    <xf numFmtId="0" fontId="13" fillId="2" borderId="0" xfId="0" applyFont="1" applyFill="1" applyAlignment="1">
      <alignment vertical="top" wrapText="1"/>
    </xf>
    <xf numFmtId="2" fontId="13" fillId="2" borderId="0" xfId="0" applyNumberFormat="1" applyFont="1" applyFill="1" applyAlignment="1">
      <alignment vertical="top" wrapText="1"/>
    </xf>
    <xf numFmtId="0" fontId="12" fillId="2" borderId="0" xfId="0" applyFont="1" applyFill="1"/>
    <xf numFmtId="164" fontId="13" fillId="2" borderId="0" xfId="1" applyNumberFormat="1" applyFont="1" applyFill="1"/>
    <xf numFmtId="7" fontId="13" fillId="2" borderId="0" xfId="0" applyNumberFormat="1" applyFont="1" applyFill="1" applyAlignment="1">
      <alignment vertical="top" wrapText="1"/>
    </xf>
    <xf numFmtId="164" fontId="13" fillId="2" borderId="0" xfId="0" applyNumberFormat="1" applyFont="1" applyFill="1" applyAlignment="1">
      <alignment vertical="top" wrapText="1"/>
    </xf>
    <xf numFmtId="37" fontId="0" fillId="2" borderId="0" xfId="0" applyNumberFormat="1" applyFill="1"/>
    <xf numFmtId="5" fontId="0" fillId="2" borderId="0" xfId="0" applyNumberFormat="1" applyFill="1"/>
    <xf numFmtId="0" fontId="16" fillId="2" borderId="0" xfId="0" applyFont="1" applyFill="1" applyAlignment="1">
      <alignment horizontal="left" indent="1"/>
    </xf>
    <xf numFmtId="164" fontId="0" fillId="2" borderId="0" xfId="1" applyNumberFormat="1" applyFont="1" applyFill="1"/>
    <xf numFmtId="43" fontId="0" fillId="2" borderId="0" xfId="1" applyNumberFormat="1" applyFont="1" applyFill="1"/>
    <xf numFmtId="43" fontId="0" fillId="2" borderId="0" xfId="0" applyNumberFormat="1" applyFill="1"/>
    <xf numFmtId="0" fontId="16" fillId="2" borderId="0" xfId="0" applyFont="1" applyFill="1"/>
    <xf numFmtId="2" fontId="0" fillId="2" borderId="0" xfId="0" applyNumberFormat="1" applyFill="1"/>
    <xf numFmtId="0" fontId="0" fillId="0" borderId="23" xfId="0" applyBorder="1"/>
    <xf numFmtId="0" fontId="0" fillId="0" borderId="0" xfId="0" applyBorder="1"/>
    <xf numFmtId="0" fontId="1" fillId="0" borderId="17" xfId="0" applyFont="1" applyBorder="1"/>
    <xf numFmtId="0" fontId="1" fillId="0" borderId="17" xfId="0" applyFont="1" applyFill="1" applyBorder="1"/>
    <xf numFmtId="3" fontId="0" fillId="0" borderId="24" xfId="0" applyNumberFormat="1" applyBorder="1"/>
    <xf numFmtId="0" fontId="0" fillId="0" borderId="24" xfId="0" applyBorder="1"/>
    <xf numFmtId="164" fontId="0" fillId="0" borderId="24" xfId="1" applyNumberFormat="1" applyFont="1" applyBorder="1"/>
    <xf numFmtId="164" fontId="0" fillId="0" borderId="24" xfId="0" applyNumberFormat="1" applyBorder="1"/>
    <xf numFmtId="6" fontId="0" fillId="0" borderId="23" xfId="0" applyNumberFormat="1" applyBorder="1"/>
    <xf numFmtId="6" fontId="0" fillId="0" borderId="0" xfId="0" applyNumberFormat="1" applyBorder="1"/>
    <xf numFmtId="3" fontId="0" fillId="0" borderId="0" xfId="0" applyNumberFormat="1" applyFill="1" applyBorder="1"/>
    <xf numFmtId="166" fontId="0" fillId="0" borderId="0" xfId="2" applyNumberFormat="1" applyFont="1" applyBorder="1"/>
    <xf numFmtId="166" fontId="1" fillId="0" borderId="0" xfId="2" applyNumberFormat="1" applyFont="1" applyBorder="1"/>
    <xf numFmtId="3" fontId="0" fillId="0" borderId="0" xfId="0" applyNumberFormat="1" applyBorder="1"/>
    <xf numFmtId="164" fontId="0" fillId="0" borderId="0" xfId="0" applyNumberFormat="1" applyBorder="1"/>
    <xf numFmtId="164" fontId="1" fillId="0" borderId="0" xfId="0" applyNumberFormat="1" applyFont="1" applyBorder="1"/>
    <xf numFmtId="0" fontId="0" fillId="0" borderId="25" xfId="0" applyBorder="1"/>
    <xf numFmtId="0" fontId="0" fillId="0" borderId="17" xfId="0" applyBorder="1"/>
    <xf numFmtId="0" fontId="0" fillId="0" borderId="0" xfId="0" applyFill="1" applyBorder="1"/>
    <xf numFmtId="3" fontId="0" fillId="0" borderId="17" xfId="0" applyNumberFormat="1" applyBorder="1"/>
    <xf numFmtId="164" fontId="0" fillId="0" borderId="17" xfId="0" applyNumberFormat="1" applyBorder="1"/>
    <xf numFmtId="164" fontId="1" fillId="0" borderId="17" xfId="0" applyNumberFormat="1" applyFont="1" applyBorder="1"/>
    <xf numFmtId="5" fontId="6" fillId="2" borderId="16" xfId="0" applyNumberFormat="1" applyFont="1" applyFill="1" applyBorder="1" applyAlignment="1">
      <alignment horizontal="right" vertical="center"/>
    </xf>
    <xf numFmtId="44" fontId="6" fillId="2" borderId="0" xfId="0" applyNumberFormat="1" applyFont="1" applyFill="1" applyAlignment="1">
      <alignment vertical="top" wrapText="1"/>
    </xf>
    <xf numFmtId="44" fontId="2" fillId="2" borderId="0" xfId="0" applyNumberFormat="1" applyFont="1" applyFill="1"/>
    <xf numFmtId="42" fontId="6" fillId="2" borderId="19" xfId="0" applyNumberFormat="1" applyFont="1" applyFill="1" applyBorder="1" applyAlignment="1">
      <alignment horizontal="right" vertical="center"/>
    </xf>
    <xf numFmtId="42" fontId="6" fillId="3" borderId="14" xfId="0" applyNumberFormat="1" applyFont="1" applyFill="1" applyBorder="1" applyAlignment="1">
      <alignment horizontal="center" vertical="center"/>
    </xf>
    <xf numFmtId="41" fontId="6" fillId="0" borderId="14" xfId="0" applyNumberFormat="1" applyFont="1" applyFill="1" applyBorder="1" applyAlignment="1">
      <alignment horizontal="center" vertical="center"/>
    </xf>
    <xf numFmtId="42" fontId="6" fillId="3" borderId="0" xfId="0" applyNumberFormat="1" applyFont="1" applyFill="1" applyBorder="1" applyAlignment="1">
      <alignment horizontal="center" vertical="center"/>
    </xf>
    <xf numFmtId="41" fontId="6" fillId="3" borderId="27" xfId="0" applyNumberFormat="1" applyFont="1" applyFill="1" applyBorder="1"/>
    <xf numFmtId="0" fontId="6" fillId="2" borderId="14" xfId="0" applyFont="1" applyFill="1" applyBorder="1"/>
    <xf numFmtId="41" fontId="6" fillId="3" borderId="27" xfId="0" applyNumberFormat="1" applyFont="1" applyFill="1" applyBorder="1" applyAlignment="1">
      <alignment horizontal="center" vertical="center"/>
    </xf>
    <xf numFmtId="41" fontId="6" fillId="2" borderId="8" xfId="0" applyNumberFormat="1" applyFont="1" applyFill="1" applyBorder="1"/>
    <xf numFmtId="41" fontId="6" fillId="3" borderId="18" xfId="0" applyNumberFormat="1" applyFont="1" applyFill="1" applyBorder="1" applyAlignment="1">
      <alignment horizontal="center" vertical="center"/>
    </xf>
    <xf numFmtId="5" fontId="6" fillId="2" borderId="8" xfId="0" applyNumberFormat="1" applyFont="1" applyFill="1" applyBorder="1" applyAlignment="1">
      <alignment horizontal="right" vertical="center"/>
    </xf>
    <xf numFmtId="5" fontId="6" fillId="2" borderId="17" xfId="0" applyNumberFormat="1" applyFont="1" applyFill="1" applyBorder="1" applyAlignment="1">
      <alignment horizontal="right" vertical="center"/>
    </xf>
    <xf numFmtId="42" fontId="6" fillId="3" borderId="28" xfId="0" applyNumberFormat="1" applyFont="1" applyFill="1" applyBorder="1" applyAlignment="1">
      <alignment horizontal="center" vertical="center"/>
    </xf>
    <xf numFmtId="41" fontId="6" fillId="0" borderId="22" xfId="0" applyNumberFormat="1" applyFont="1" applyFill="1" applyBorder="1" applyAlignment="1">
      <alignment horizontal="center" vertical="center"/>
    </xf>
    <xf numFmtId="42" fontId="6" fillId="3" borderId="22" xfId="0" applyNumberFormat="1" applyFont="1" applyFill="1" applyBorder="1" applyAlignment="1">
      <alignment horizontal="center" vertical="center"/>
    </xf>
    <xf numFmtId="42" fontId="6" fillId="2" borderId="22" xfId="0" applyNumberFormat="1" applyFont="1" applyFill="1" applyBorder="1" applyAlignment="1">
      <alignment horizontal="center" vertical="center"/>
    </xf>
    <xf numFmtId="42" fontId="6" fillId="3" borderId="26" xfId="0" applyNumberFormat="1" applyFont="1" applyFill="1" applyBorder="1" applyAlignment="1">
      <alignment horizontal="center" vertical="center"/>
    </xf>
    <xf numFmtId="41" fontId="6" fillId="0" borderId="0" xfId="0" applyNumberFormat="1" applyFont="1" applyFill="1" applyBorder="1"/>
    <xf numFmtId="42" fontId="6" fillId="3" borderId="0" xfId="0" applyNumberFormat="1" applyFont="1" applyFill="1" applyBorder="1"/>
    <xf numFmtId="42" fontId="6" fillId="2" borderId="0" xfId="0" applyNumberFormat="1" applyFont="1" applyFill="1" applyBorder="1"/>
    <xf numFmtId="42" fontId="6" fillId="3" borderId="29" xfId="0" applyNumberFormat="1" applyFont="1" applyFill="1" applyBorder="1" applyAlignment="1">
      <alignment horizontal="center" vertical="center"/>
    </xf>
    <xf numFmtId="41" fontId="6" fillId="0" borderId="30" xfId="0" applyNumberFormat="1" applyFont="1" applyFill="1" applyBorder="1"/>
    <xf numFmtId="42" fontId="6" fillId="3" borderId="30" xfId="0" applyNumberFormat="1" applyFont="1" applyFill="1" applyBorder="1"/>
    <xf numFmtId="42" fontId="6" fillId="2" borderId="30" xfId="0" applyNumberFormat="1" applyFont="1" applyFill="1" applyBorder="1"/>
    <xf numFmtId="42" fontId="6" fillId="3" borderId="31" xfId="0" applyNumberFormat="1" applyFont="1" applyFill="1" applyBorder="1"/>
    <xf numFmtId="42" fontId="6" fillId="3" borderId="27" xfId="0" applyNumberFormat="1" applyFont="1" applyFill="1" applyBorder="1" applyAlignment="1">
      <alignment horizontal="center" vertical="center"/>
    </xf>
    <xf numFmtId="42" fontId="6" fillId="2" borderId="14" xfId="0" applyNumberFormat="1" applyFont="1" applyFill="1" applyBorder="1" applyAlignment="1">
      <alignment horizontal="center" vertical="center"/>
    </xf>
    <xf numFmtId="0" fontId="4" fillId="3" borderId="32" xfId="0" applyFont="1" applyFill="1" applyBorder="1" applyAlignment="1"/>
    <xf numFmtId="0" fontId="4" fillId="3" borderId="33" xfId="0" applyFont="1" applyFill="1" applyBorder="1" applyAlignment="1"/>
    <xf numFmtId="0" fontId="4" fillId="3" borderId="34" xfId="0" applyFont="1" applyFill="1" applyBorder="1" applyAlignment="1"/>
    <xf numFmtId="0" fontId="6" fillId="3" borderId="37" xfId="0" applyFont="1" applyFill="1" applyBorder="1" applyAlignment="1">
      <alignment horizontal="left"/>
    </xf>
    <xf numFmtId="0" fontId="6" fillId="3" borderId="38" xfId="0" applyFont="1" applyFill="1" applyBorder="1" applyAlignment="1">
      <alignment horizontal="center" vertical="center"/>
    </xf>
    <xf numFmtId="0" fontId="6" fillId="2" borderId="35" xfId="0" applyFont="1" applyFill="1" applyBorder="1" applyAlignment="1">
      <alignment horizontal="left"/>
    </xf>
    <xf numFmtId="0" fontId="6" fillId="2" borderId="40" xfId="0" applyFont="1" applyFill="1" applyBorder="1" applyAlignment="1">
      <alignment horizontal="left"/>
    </xf>
    <xf numFmtId="0" fontId="6" fillId="3" borderId="35" xfId="0" applyFont="1" applyFill="1" applyBorder="1" applyAlignment="1">
      <alignment horizontal="left"/>
    </xf>
    <xf numFmtId="41" fontId="6" fillId="3" borderId="36" xfId="0" applyNumberFormat="1" applyFont="1" applyFill="1" applyBorder="1" applyAlignment="1">
      <alignment horizontal="center" vertical="center"/>
    </xf>
    <xf numFmtId="0" fontId="6" fillId="0" borderId="35" xfId="0" applyFont="1" applyFill="1" applyBorder="1" applyAlignment="1">
      <alignment horizontal="left"/>
    </xf>
    <xf numFmtId="5" fontId="6" fillId="0" borderId="42" xfId="0" applyNumberFormat="1" applyFont="1" applyFill="1" applyBorder="1" applyAlignment="1">
      <alignment horizontal="right" vertical="center"/>
    </xf>
    <xf numFmtId="42" fontId="6" fillId="3" borderId="43" xfId="0" applyNumberFormat="1" applyFont="1" applyFill="1" applyBorder="1" applyAlignment="1">
      <alignment horizontal="center" vertical="center"/>
    </xf>
    <xf numFmtId="0" fontId="6" fillId="2" borderId="36" xfId="0" applyFont="1" applyFill="1" applyBorder="1" applyAlignment="1">
      <alignment horizontal="center" vertical="center"/>
    </xf>
    <xf numFmtId="0" fontId="7" fillId="2" borderId="44" xfId="0" applyFont="1" applyFill="1" applyBorder="1" applyAlignment="1">
      <alignment horizontal="left"/>
    </xf>
    <xf numFmtId="42" fontId="6" fillId="3" borderId="45" xfId="0" applyNumberFormat="1" applyFont="1" applyFill="1" applyBorder="1" applyAlignment="1">
      <alignment horizontal="center" vertical="center"/>
    </xf>
    <xf numFmtId="41" fontId="6" fillId="0" borderId="45" xfId="0" applyNumberFormat="1" applyFont="1" applyFill="1" applyBorder="1" applyAlignment="1">
      <alignment horizontal="center" vertical="center"/>
    </xf>
    <xf numFmtId="0" fontId="6" fillId="3" borderId="46" xfId="0" applyFont="1" applyFill="1" applyBorder="1" applyAlignment="1">
      <alignment horizontal="left"/>
    </xf>
    <xf numFmtId="42" fontId="6" fillId="3" borderId="47" xfId="0" applyNumberFormat="1" applyFont="1" applyFill="1" applyBorder="1" applyAlignment="1">
      <alignment horizontal="center" vertical="center"/>
    </xf>
    <xf numFmtId="42" fontId="6" fillId="3" borderId="48" xfId="0" applyNumberFormat="1" applyFont="1" applyFill="1" applyBorder="1" applyAlignment="1">
      <alignment horizontal="center" vertical="center"/>
    </xf>
    <xf numFmtId="166" fontId="6" fillId="3" borderId="14" xfId="2" applyNumberFormat="1" applyFont="1" applyFill="1" applyBorder="1" applyAlignment="1">
      <alignment horizontal="center" vertical="center"/>
    </xf>
    <xf numFmtId="0" fontId="0" fillId="0" borderId="49" xfId="0" applyBorder="1"/>
    <xf numFmtId="3" fontId="0" fillId="0" borderId="50" xfId="0" applyNumberFormat="1" applyBorder="1"/>
    <xf numFmtId="6" fontId="0" fillId="0" borderId="36" xfId="0" applyNumberFormat="1" applyBorder="1"/>
    <xf numFmtId="0" fontId="0" fillId="0" borderId="36" xfId="0" applyBorder="1"/>
    <xf numFmtId="0" fontId="0" fillId="0" borderId="42" xfId="0" applyBorder="1"/>
    <xf numFmtId="3" fontId="0" fillId="0" borderId="42" xfId="0" applyNumberFormat="1" applyBorder="1"/>
    <xf numFmtId="0" fontId="0" fillId="0" borderId="51" xfId="0" applyBorder="1"/>
    <xf numFmtId="0" fontId="0" fillId="0" borderId="52" xfId="0" applyBorder="1"/>
    <xf numFmtId="6" fontId="0" fillId="0" borderId="53" xfId="0" applyNumberFormat="1" applyBorder="1"/>
    <xf numFmtId="6" fontId="0" fillId="0" borderId="54" xfId="0" applyNumberFormat="1" applyBorder="1"/>
    <xf numFmtId="0" fontId="0" fillId="0" borderId="35" xfId="0" applyBorder="1"/>
    <xf numFmtId="0" fontId="1" fillId="0" borderId="42" xfId="0" applyFont="1" applyFill="1" applyBorder="1"/>
    <xf numFmtId="0" fontId="1" fillId="0" borderId="35" xfId="0" applyFont="1" applyBorder="1"/>
    <xf numFmtId="166" fontId="0" fillId="0" borderId="36" xfId="2" applyNumberFormat="1" applyFont="1" applyBorder="1"/>
    <xf numFmtId="0" fontId="0" fillId="0" borderId="35" xfId="0" applyFont="1" applyFill="1" applyBorder="1"/>
    <xf numFmtId="3" fontId="0" fillId="0" borderId="36" xfId="0" applyNumberFormat="1" applyBorder="1"/>
    <xf numFmtId="0" fontId="1" fillId="0" borderId="35" xfId="0" applyFont="1" applyFill="1" applyBorder="1"/>
    <xf numFmtId="0" fontId="1" fillId="0" borderId="46" xfId="0" applyFont="1" applyFill="1" applyBorder="1"/>
    <xf numFmtId="0" fontId="0" fillId="0" borderId="55" xfId="0" applyBorder="1"/>
    <xf numFmtId="166" fontId="0" fillId="0" borderId="55" xfId="2" applyNumberFormat="1" applyFont="1" applyBorder="1"/>
    <xf numFmtId="166" fontId="0" fillId="0" borderId="17" xfId="2" applyNumberFormat="1" applyFont="1" applyBorder="1"/>
    <xf numFmtId="166" fontId="1" fillId="0" borderId="55" xfId="2" applyNumberFormat="1" applyFont="1" applyBorder="1"/>
    <xf numFmtId="166" fontId="0" fillId="0" borderId="56" xfId="2" applyNumberFormat="1" applyFont="1" applyBorder="1"/>
    <xf numFmtId="41" fontId="0" fillId="0" borderId="50" xfId="0" applyNumberFormat="1" applyBorder="1"/>
    <xf numFmtId="41" fontId="0" fillId="0" borderId="36" xfId="0" applyNumberFormat="1" applyBorder="1"/>
    <xf numFmtId="41" fontId="0" fillId="0" borderId="42" xfId="0" applyNumberFormat="1" applyBorder="1"/>
    <xf numFmtId="0" fontId="1" fillId="0" borderId="0" xfId="0" applyFont="1"/>
    <xf numFmtId="0" fontId="6" fillId="2" borderId="0" xfId="0" applyFont="1" applyFill="1" applyAlignment="1">
      <alignment horizontal="left" vertical="top" wrapText="1"/>
    </xf>
    <xf numFmtId="0" fontId="3" fillId="2" borderId="19" xfId="0" applyFont="1" applyFill="1" applyBorder="1" applyAlignment="1">
      <alignment horizontal="center" vertical="center" wrapText="1"/>
    </xf>
    <xf numFmtId="0" fontId="3" fillId="2" borderId="8" xfId="0" applyFont="1" applyFill="1" applyBorder="1" applyAlignment="1">
      <alignment horizontal="center" vertical="center" wrapText="1"/>
    </xf>
    <xf numFmtId="17" fontId="3" fillId="3" borderId="7" xfId="0" quotePrefix="1" applyNumberFormat="1" applyFont="1" applyFill="1" applyBorder="1" applyAlignment="1">
      <alignment horizontal="center"/>
    </xf>
    <xf numFmtId="0" fontId="3" fillId="3" borderId="12" xfId="0" applyFont="1" applyFill="1" applyBorder="1" applyAlignment="1">
      <alignment horizontal="center"/>
    </xf>
    <xf numFmtId="0" fontId="6" fillId="3" borderId="7" xfId="0" applyFont="1" applyFill="1" applyBorder="1" applyAlignment="1">
      <alignment horizontal="center"/>
    </xf>
    <xf numFmtId="0" fontId="6" fillId="3" borderId="12" xfId="0" applyFont="1" applyFill="1" applyBorder="1" applyAlignment="1">
      <alignment horizontal="center"/>
    </xf>
    <xf numFmtId="0" fontId="3" fillId="3" borderId="7" xfId="0" applyFont="1" applyFill="1" applyBorder="1" applyAlignment="1">
      <alignment horizontal="center"/>
    </xf>
    <xf numFmtId="0" fontId="3" fillId="3" borderId="0" xfId="0" applyFont="1" applyFill="1" applyBorder="1" applyAlignment="1">
      <alignment horizontal="center"/>
    </xf>
    <xf numFmtId="0" fontId="6" fillId="3" borderId="0"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35" xfId="0" applyFont="1" applyFill="1" applyBorder="1" applyAlignment="1">
      <alignment horizontal="center"/>
    </xf>
    <xf numFmtId="0" fontId="3" fillId="3" borderId="36" xfId="0" applyFont="1" applyFill="1" applyBorder="1" applyAlignment="1">
      <alignment horizontal="center"/>
    </xf>
    <xf numFmtId="0" fontId="6" fillId="3" borderId="35" xfId="0" applyFont="1" applyFill="1" applyBorder="1" applyAlignment="1">
      <alignment horizontal="center"/>
    </xf>
    <xf numFmtId="0" fontId="6" fillId="3" borderId="36" xfId="0" applyFont="1" applyFill="1" applyBorder="1" applyAlignment="1">
      <alignment horizont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9" xfId="0" applyFont="1" applyFill="1" applyBorder="1" applyAlignment="1">
      <alignment horizontal="center" vertical="center" wrapText="1"/>
    </xf>
    <xf numFmtId="0" fontId="3" fillId="2" borderId="41" xfId="0" applyFont="1" applyFill="1" applyBorder="1" applyAlignment="1">
      <alignment horizontal="center" vertical="center"/>
    </xf>
    <xf numFmtId="0" fontId="0" fillId="0" borderId="0" xfId="0" applyBorder="1" applyAlignment="1">
      <alignment horizontal="center"/>
    </xf>
    <xf numFmtId="0" fontId="0" fillId="0" borderId="36" xfId="0" applyBorder="1" applyAlignment="1">
      <alignment horizontal="center"/>
    </xf>
    <xf numFmtId="0" fontId="3" fillId="3" borderId="32" xfId="0" applyFont="1" applyFill="1" applyBorder="1" applyAlignment="1">
      <alignment horizontal="center"/>
    </xf>
    <xf numFmtId="0" fontId="3" fillId="3" borderId="33" xfId="0" applyFont="1" applyFill="1" applyBorder="1" applyAlignment="1">
      <alignment horizontal="center"/>
    </xf>
    <xf numFmtId="0" fontId="3" fillId="3" borderId="34"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tabSelected="1" zoomScale="80" zoomScaleNormal="80" workbookViewId="0"/>
  </sheetViews>
  <sheetFormatPr defaultRowHeight="12.75" x14ac:dyDescent="0.2"/>
  <cols>
    <col min="1" max="1" width="4.7109375" style="38" customWidth="1"/>
    <col min="2" max="2" width="56.85546875" style="38" customWidth="1"/>
    <col min="3" max="4" width="18.28515625" style="38" bestFit="1" customWidth="1"/>
    <col min="5" max="5" width="21.85546875" style="38" customWidth="1"/>
    <col min="6" max="6" width="20.42578125" style="38" bestFit="1" customWidth="1"/>
    <col min="7" max="7" width="14.42578125" style="38" bestFit="1" customWidth="1"/>
    <col min="8" max="8" width="15.140625" style="38" bestFit="1" customWidth="1"/>
    <col min="9" max="9" width="10.28515625" style="38" bestFit="1" customWidth="1"/>
    <col min="10" max="10" width="12.28515625" style="38" bestFit="1" customWidth="1"/>
    <col min="11" max="13" width="9.140625" style="38"/>
    <col min="14" max="14" width="12.28515625" style="38" bestFit="1" customWidth="1"/>
    <col min="15" max="15" width="11.28515625" style="38" bestFit="1" customWidth="1"/>
    <col min="16" max="17" width="9.140625" style="38"/>
    <col min="18" max="18" width="9.7109375" style="38" customWidth="1"/>
    <col min="19" max="20" width="10.28515625" style="38" bestFit="1" customWidth="1"/>
    <col min="21" max="21" width="11.42578125" style="38" bestFit="1" customWidth="1"/>
    <col min="22" max="22" width="9.140625" style="38"/>
    <col min="23" max="23" width="4.42578125" style="38" bestFit="1" customWidth="1"/>
    <col min="24" max="16384" width="9.140625" style="38"/>
  </cols>
  <sheetData>
    <row r="1" spans="1:26" ht="14.25" x14ac:dyDescent="0.2">
      <c r="A1" s="55" t="s">
        <v>89</v>
      </c>
    </row>
    <row r="2" spans="1:26" ht="14.25" x14ac:dyDescent="0.2">
      <c r="A2" s="55"/>
    </row>
    <row r="3" spans="1:26" s="49" customFormat="1" ht="14.25" customHeight="1" x14ac:dyDescent="0.2">
      <c r="B3" s="190" t="s">
        <v>49</v>
      </c>
      <c r="C3" s="190"/>
      <c r="D3" s="190"/>
      <c r="E3" s="190"/>
      <c r="F3" s="190"/>
      <c r="G3" s="190"/>
      <c r="H3" s="190"/>
      <c r="I3" s="190"/>
      <c r="J3" s="190"/>
      <c r="K3" s="190"/>
      <c r="L3" s="190"/>
      <c r="M3" s="190"/>
      <c r="N3" s="190"/>
      <c r="O3" s="190"/>
    </row>
    <row r="4" spans="1:26" s="49" customFormat="1" ht="14.25" x14ac:dyDescent="0.2">
      <c r="B4" s="190"/>
      <c r="C4" s="190"/>
      <c r="D4" s="190"/>
      <c r="E4" s="190"/>
      <c r="F4" s="190"/>
      <c r="G4" s="190"/>
      <c r="H4" s="190"/>
      <c r="I4" s="190"/>
      <c r="J4" s="190"/>
      <c r="K4" s="190"/>
      <c r="L4" s="190"/>
      <c r="M4" s="190"/>
      <c r="N4" s="190"/>
      <c r="O4" s="190"/>
    </row>
    <row r="5" spans="1:26" s="49" customFormat="1" ht="14.25" x14ac:dyDescent="0.2">
      <c r="B5" s="7"/>
      <c r="C5" s="7"/>
      <c r="D5" s="7"/>
      <c r="E5" s="7"/>
      <c r="F5" s="7"/>
      <c r="G5" s="7"/>
      <c r="H5" s="7"/>
      <c r="I5" s="7"/>
    </row>
    <row r="6" spans="1:26" s="49" customFormat="1" ht="12.75" customHeight="1" x14ac:dyDescent="0.2">
      <c r="B6" s="190" t="s">
        <v>50</v>
      </c>
      <c r="C6" s="190"/>
      <c r="D6" s="190"/>
      <c r="E6" s="190"/>
      <c r="F6" s="190"/>
      <c r="G6" s="190"/>
      <c r="H6" s="190"/>
      <c r="I6" s="190"/>
      <c r="J6" s="190"/>
      <c r="K6" s="190"/>
      <c r="L6" s="190"/>
      <c r="M6" s="190"/>
      <c r="N6" s="190"/>
      <c r="O6" s="77"/>
      <c r="P6" s="78"/>
      <c r="Q6" s="77"/>
      <c r="R6" s="78"/>
      <c r="V6" s="7"/>
      <c r="W6" s="61"/>
      <c r="X6" s="7"/>
      <c r="Y6" s="61"/>
      <c r="Z6" s="7"/>
    </row>
    <row r="7" spans="1:26" s="49" customFormat="1" ht="12.75" customHeight="1" x14ac:dyDescent="0.2">
      <c r="B7" s="190"/>
      <c r="C7" s="190"/>
      <c r="D7" s="190"/>
      <c r="E7" s="190"/>
      <c r="F7" s="190"/>
      <c r="G7" s="190"/>
      <c r="H7" s="190"/>
      <c r="I7" s="190"/>
      <c r="J7" s="190"/>
      <c r="K7" s="190"/>
      <c r="L7" s="190"/>
      <c r="M7" s="190"/>
      <c r="N7" s="190"/>
      <c r="O7" s="79"/>
      <c r="P7" s="78"/>
      <c r="Q7" s="78"/>
      <c r="R7" s="78"/>
      <c r="V7" s="7"/>
      <c r="W7" s="60"/>
      <c r="X7" s="7"/>
      <c r="Y7" s="7"/>
      <c r="Z7" s="7"/>
    </row>
    <row r="8" spans="1:26" s="49" customFormat="1" ht="12.75" customHeight="1" x14ac:dyDescent="0.2">
      <c r="B8" s="190"/>
      <c r="C8" s="190"/>
      <c r="D8" s="190"/>
      <c r="E8" s="190"/>
      <c r="F8" s="190"/>
      <c r="G8" s="190"/>
      <c r="H8" s="190"/>
      <c r="I8" s="190"/>
      <c r="J8" s="190"/>
      <c r="K8" s="190"/>
      <c r="L8" s="190"/>
      <c r="M8" s="190"/>
      <c r="N8" s="190"/>
      <c r="O8" s="79"/>
      <c r="P8" s="78"/>
      <c r="Q8" s="78"/>
      <c r="R8" s="78"/>
      <c r="V8" s="7"/>
      <c r="W8" s="7"/>
      <c r="X8" s="7"/>
      <c r="Y8" s="7"/>
      <c r="Z8" s="7"/>
    </row>
    <row r="9" spans="1:26" s="49" customFormat="1" ht="12.75" customHeight="1" x14ac:dyDescent="0.2">
      <c r="B9" s="190"/>
      <c r="C9" s="190"/>
      <c r="D9" s="190"/>
      <c r="E9" s="190"/>
      <c r="F9" s="190"/>
      <c r="G9" s="190"/>
      <c r="H9" s="190"/>
      <c r="I9" s="190"/>
      <c r="J9" s="190"/>
      <c r="K9" s="190"/>
      <c r="L9" s="190"/>
      <c r="M9" s="190"/>
      <c r="N9" s="190"/>
      <c r="O9" s="78"/>
      <c r="P9" s="78"/>
      <c r="Q9" s="78"/>
      <c r="R9" s="78"/>
      <c r="V9" s="7"/>
      <c r="W9" s="7"/>
      <c r="X9" s="7"/>
      <c r="Y9" s="7"/>
      <c r="Z9" s="7"/>
    </row>
    <row r="10" spans="1:26" s="49" customFormat="1" ht="14.25" x14ac:dyDescent="0.2">
      <c r="B10" s="8" t="s">
        <v>39</v>
      </c>
      <c r="C10" s="4"/>
      <c r="D10" s="4"/>
      <c r="E10" s="4"/>
      <c r="F10" s="4"/>
      <c r="G10" s="4"/>
      <c r="O10" s="80"/>
      <c r="P10" s="81"/>
      <c r="Q10" s="81"/>
      <c r="R10" s="81"/>
      <c r="X10" s="6"/>
      <c r="Y10" s="6"/>
      <c r="Z10" s="6"/>
    </row>
    <row r="11" spans="1:26" s="49" customFormat="1" ht="14.25" x14ac:dyDescent="0.2">
      <c r="B11" s="3"/>
      <c r="C11" s="4"/>
      <c r="D11" s="4"/>
      <c r="E11" s="4"/>
      <c r="F11" s="4"/>
      <c r="G11" s="4"/>
      <c r="H11" s="4"/>
      <c r="I11" s="4"/>
      <c r="O11" s="80"/>
      <c r="P11" s="80"/>
      <c r="Q11" s="80"/>
      <c r="R11" s="80"/>
    </row>
    <row r="12" spans="1:26" s="49" customFormat="1" ht="14.25" x14ac:dyDescent="0.2">
      <c r="B12" s="8" t="s">
        <v>88</v>
      </c>
      <c r="C12" s="4"/>
      <c r="D12" s="4"/>
      <c r="E12" s="4"/>
      <c r="F12" s="4"/>
      <c r="G12" s="4"/>
      <c r="H12" s="4"/>
      <c r="I12" s="4"/>
      <c r="O12" s="80"/>
      <c r="P12" s="81"/>
      <c r="Q12" s="81"/>
      <c r="R12" s="80"/>
      <c r="X12" s="6"/>
      <c r="Y12" s="6"/>
    </row>
    <row r="13" spans="1:26" s="49" customFormat="1" ht="14.25" x14ac:dyDescent="0.2">
      <c r="B13" s="8"/>
      <c r="C13" s="4"/>
      <c r="D13" s="4"/>
      <c r="E13" s="4"/>
      <c r="F13" s="4"/>
      <c r="G13" s="4"/>
      <c r="H13" s="4"/>
      <c r="I13" s="4"/>
      <c r="O13" s="80"/>
      <c r="P13" s="80"/>
      <c r="Q13" s="80"/>
      <c r="R13" s="80"/>
    </row>
    <row r="14" spans="1:26" s="49" customFormat="1" ht="15.75" customHeight="1" x14ac:dyDescent="0.2">
      <c r="B14" s="52" t="s">
        <v>51</v>
      </c>
      <c r="C14" s="7"/>
      <c r="D14" s="7"/>
      <c r="E14" s="7"/>
      <c r="F14" s="7"/>
      <c r="G14" s="7"/>
      <c r="H14" s="7"/>
      <c r="I14" s="7"/>
      <c r="J14" s="7"/>
      <c r="K14" s="7"/>
      <c r="L14" s="7"/>
      <c r="M14" s="7"/>
      <c r="N14" s="7"/>
      <c r="O14" s="78"/>
      <c r="P14" s="78"/>
      <c r="Q14" s="78"/>
      <c r="R14" s="78"/>
      <c r="V14" s="7"/>
      <c r="W14" s="7"/>
      <c r="X14" s="7"/>
      <c r="Y14" s="7"/>
      <c r="Z14" s="7"/>
    </row>
    <row r="15" spans="1:26" s="49" customFormat="1" ht="15.75" customHeight="1" x14ac:dyDescent="0.2">
      <c r="C15" s="7"/>
      <c r="D15" s="7"/>
      <c r="E15" s="7"/>
      <c r="F15" s="7"/>
      <c r="G15" s="7"/>
      <c r="H15" s="7"/>
      <c r="I15" s="7"/>
      <c r="J15" s="7"/>
      <c r="K15" s="7"/>
      <c r="L15" s="7"/>
      <c r="M15" s="7"/>
      <c r="N15" s="7"/>
      <c r="O15" s="78"/>
      <c r="P15" s="78"/>
      <c r="Q15" s="78"/>
      <c r="R15" s="78"/>
      <c r="V15" s="7"/>
      <c r="W15" s="7"/>
      <c r="X15" s="7"/>
      <c r="Y15" s="7"/>
      <c r="Z15" s="7"/>
    </row>
    <row r="16" spans="1:26" s="49" customFormat="1" ht="15.75" customHeight="1" thickBot="1" x14ac:dyDescent="0.25">
      <c r="B16" s="52" t="s">
        <v>27</v>
      </c>
      <c r="C16" s="7"/>
      <c r="D16" s="7"/>
      <c r="E16" s="7"/>
      <c r="F16" s="7"/>
      <c r="G16" s="7"/>
      <c r="H16" s="7"/>
      <c r="I16" s="7"/>
      <c r="J16" s="7"/>
      <c r="K16" s="7"/>
      <c r="L16" s="7"/>
      <c r="M16" s="7"/>
      <c r="N16" s="7"/>
      <c r="O16" s="78"/>
      <c r="P16" s="78"/>
      <c r="Q16" s="78"/>
      <c r="R16" s="78"/>
      <c r="V16" s="7"/>
      <c r="W16" s="7"/>
      <c r="X16" s="7"/>
      <c r="Y16" s="7"/>
      <c r="Z16" s="7"/>
    </row>
    <row r="17" spans="2:26" s="49" customFormat="1" ht="15.75" customHeight="1" thickTop="1" x14ac:dyDescent="0.2">
      <c r="B17" s="54"/>
      <c r="C17" s="56" t="s">
        <v>4</v>
      </c>
      <c r="D17" s="57"/>
      <c r="E17" s="58"/>
      <c r="F17" s="191" t="s">
        <v>31</v>
      </c>
      <c r="G17" s="7"/>
      <c r="H17" s="7"/>
      <c r="I17" s="7"/>
      <c r="K17" s="7"/>
      <c r="L17" s="7"/>
      <c r="M17" s="7"/>
      <c r="N17" s="7"/>
      <c r="O17" s="78"/>
      <c r="P17" s="78"/>
      <c r="Q17" s="78"/>
      <c r="R17" s="78"/>
      <c r="V17" s="7"/>
      <c r="W17" s="7"/>
      <c r="X17" s="7"/>
      <c r="Y17" s="7"/>
      <c r="Z17" s="7"/>
    </row>
    <row r="18" spans="2:26" s="49" customFormat="1" ht="15.75" customHeight="1" x14ac:dyDescent="0.2">
      <c r="B18" s="70" t="s">
        <v>52</v>
      </c>
      <c r="C18" s="18" t="s">
        <v>28</v>
      </c>
      <c r="D18" s="19" t="s">
        <v>29</v>
      </c>
      <c r="E18" s="20" t="s">
        <v>30</v>
      </c>
      <c r="F18" s="192"/>
      <c r="G18" s="7"/>
      <c r="H18" s="7"/>
      <c r="I18" s="7"/>
      <c r="K18" s="7"/>
      <c r="L18" s="7"/>
      <c r="M18" s="7"/>
      <c r="N18" s="7"/>
      <c r="O18" s="78"/>
      <c r="P18" s="78"/>
      <c r="Q18" s="78"/>
      <c r="R18" s="78"/>
      <c r="V18" s="7"/>
      <c r="W18" s="7"/>
      <c r="X18" s="7"/>
      <c r="Y18" s="7"/>
      <c r="Z18" s="7"/>
    </row>
    <row r="19" spans="2:26" s="49" customFormat="1" ht="15.75" customHeight="1" x14ac:dyDescent="0.2">
      <c r="B19" s="22" t="s">
        <v>0</v>
      </c>
      <c r="C19" s="128">
        <v>24000</v>
      </c>
      <c r="D19" s="120">
        <v>34500</v>
      </c>
      <c r="E19" s="136">
        <v>51000</v>
      </c>
      <c r="F19" s="141">
        <f>+SUM(C19:E19)</f>
        <v>109500</v>
      </c>
      <c r="G19" s="7"/>
      <c r="I19" s="7"/>
      <c r="K19" s="7"/>
      <c r="L19" s="7"/>
      <c r="M19" s="7"/>
      <c r="N19" s="7"/>
      <c r="O19" s="79"/>
      <c r="P19" s="77"/>
      <c r="Q19" s="82"/>
      <c r="R19" s="78"/>
      <c r="V19" s="7"/>
      <c r="W19" s="60"/>
      <c r="X19" s="61"/>
      <c r="Y19" s="7"/>
      <c r="Z19" s="7"/>
    </row>
    <row r="20" spans="2:26" s="49" customFormat="1" ht="15.75" customHeight="1" x14ac:dyDescent="0.2">
      <c r="B20" s="24" t="s">
        <v>1</v>
      </c>
      <c r="C20" s="129"/>
      <c r="D20" s="133"/>
      <c r="E20" s="137"/>
      <c r="F20" s="119"/>
      <c r="G20" s="7"/>
      <c r="H20" s="7"/>
      <c r="I20" s="7"/>
      <c r="K20" s="7"/>
      <c r="L20" s="7"/>
      <c r="M20" s="7"/>
      <c r="N20" s="7"/>
      <c r="O20" s="78"/>
      <c r="P20" s="78"/>
      <c r="Q20" s="78"/>
      <c r="R20" s="78"/>
      <c r="V20" s="7"/>
      <c r="W20" s="7"/>
      <c r="X20" s="7"/>
      <c r="Y20" s="7"/>
      <c r="Z20" s="7"/>
    </row>
    <row r="21" spans="2:26" s="49" customFormat="1" ht="15.75" customHeight="1" x14ac:dyDescent="0.2">
      <c r="B21" s="41" t="s">
        <v>20</v>
      </c>
      <c r="C21" s="130">
        <f>4.5*6400</f>
        <v>28800</v>
      </c>
      <c r="D21" s="134">
        <v>41400</v>
      </c>
      <c r="E21" s="138">
        <v>61200</v>
      </c>
      <c r="F21" s="118">
        <f>+SUM(C21:E21)</f>
        <v>131400</v>
      </c>
      <c r="G21" s="115"/>
      <c r="H21" s="115"/>
      <c r="I21" s="7"/>
      <c r="K21" s="7"/>
      <c r="L21" s="7"/>
      <c r="M21" s="7"/>
      <c r="N21" s="7"/>
      <c r="O21" s="78"/>
      <c r="P21" s="78"/>
      <c r="Q21" s="78"/>
      <c r="R21" s="78"/>
      <c r="V21" s="7"/>
      <c r="W21" s="7"/>
      <c r="X21" s="7"/>
      <c r="Y21" s="7"/>
      <c r="Z21" s="7"/>
    </row>
    <row r="22" spans="2:26" s="49" customFormat="1" ht="15.75" customHeight="1" x14ac:dyDescent="0.2">
      <c r="B22" s="40" t="s">
        <v>44</v>
      </c>
      <c r="C22" s="131">
        <v>41000</v>
      </c>
      <c r="D22" s="135">
        <v>41000</v>
      </c>
      <c r="E22" s="139">
        <v>41000</v>
      </c>
      <c r="F22" s="142">
        <f>+SUM(C22:E22)</f>
        <v>123000</v>
      </c>
      <c r="G22" s="7"/>
      <c r="H22" s="116"/>
      <c r="M22" s="7"/>
      <c r="N22" s="7"/>
      <c r="O22" s="78"/>
      <c r="P22" s="83"/>
      <c r="Q22" s="78"/>
      <c r="R22" s="78"/>
      <c r="V22" s="7"/>
      <c r="W22" s="7"/>
      <c r="X22" s="63"/>
      <c r="Y22" s="7"/>
      <c r="Z22" s="7"/>
    </row>
    <row r="23" spans="2:26" s="49" customFormat="1" ht="16.5" thickBot="1" x14ac:dyDescent="0.25">
      <c r="B23" s="12" t="s">
        <v>45</v>
      </c>
      <c r="C23" s="132">
        <v>71000</v>
      </c>
      <c r="D23" s="36">
        <v>74000</v>
      </c>
      <c r="E23" s="140">
        <v>95000</v>
      </c>
      <c r="F23" s="37">
        <f>+SUM(C23:E23)</f>
        <v>240000</v>
      </c>
      <c r="G23" s="7"/>
      <c r="H23" s="115"/>
      <c r="I23" s="115"/>
      <c r="J23" s="115"/>
      <c r="K23" s="7"/>
      <c r="L23" s="7"/>
      <c r="M23" s="7"/>
      <c r="N23" s="7"/>
      <c r="O23" s="78"/>
      <c r="P23" s="83"/>
      <c r="Q23" s="83"/>
      <c r="R23" s="83"/>
      <c r="V23" s="7"/>
      <c r="W23" s="7"/>
      <c r="X23" s="63"/>
      <c r="Y23" s="63"/>
      <c r="Z23" s="63"/>
    </row>
    <row r="24" spans="2:26" s="49" customFormat="1" ht="15.75" customHeight="1" thickTop="1" x14ac:dyDescent="0.2">
      <c r="B24" s="53"/>
      <c r="C24" s="7"/>
      <c r="D24" s="7"/>
      <c r="E24" s="7"/>
      <c r="F24" s="7"/>
      <c r="G24" s="7"/>
      <c r="H24" s="7"/>
      <c r="M24" s="7"/>
      <c r="N24" s="7"/>
      <c r="O24" s="78"/>
      <c r="P24" s="83"/>
      <c r="Q24" s="83"/>
      <c r="R24" s="83"/>
      <c r="V24" s="7"/>
      <c r="W24" s="7"/>
      <c r="X24" s="62"/>
      <c r="Y24" s="62"/>
      <c r="Z24" s="62"/>
    </row>
    <row r="25" spans="2:26" s="49" customFormat="1" ht="12.75" customHeight="1" x14ac:dyDescent="0.2">
      <c r="B25" s="49" t="s">
        <v>53</v>
      </c>
      <c r="C25" s="7"/>
      <c r="D25" s="7"/>
      <c r="E25" s="7"/>
      <c r="F25" s="7"/>
      <c r="G25" s="7"/>
      <c r="H25" s="7"/>
      <c r="I25" s="7"/>
      <c r="J25" s="7"/>
      <c r="K25" s="7"/>
      <c r="L25" s="7"/>
      <c r="M25" s="7"/>
      <c r="N25" s="7"/>
      <c r="O25" s="7"/>
      <c r="Q25" s="7"/>
      <c r="R25" s="7"/>
      <c r="S25" s="69"/>
      <c r="T25" s="62"/>
      <c r="U25" s="7"/>
      <c r="V25" s="7"/>
      <c r="W25" s="7"/>
      <c r="X25" s="7"/>
      <c r="Y25" s="7"/>
    </row>
    <row r="26" spans="2:26" s="49" customFormat="1" ht="12.75" customHeight="1" x14ac:dyDescent="0.2">
      <c r="B26" s="52"/>
      <c r="C26" s="7"/>
      <c r="D26" s="7"/>
      <c r="E26" s="7"/>
      <c r="F26" s="7"/>
      <c r="G26" s="7"/>
      <c r="H26" s="7"/>
      <c r="I26" s="7"/>
      <c r="J26" s="7"/>
      <c r="K26" s="7"/>
      <c r="L26" s="7"/>
      <c r="M26" s="7"/>
      <c r="N26" s="7"/>
      <c r="O26" s="7"/>
      <c r="Q26" s="7"/>
      <c r="R26" s="7"/>
      <c r="S26" s="69"/>
      <c r="T26" s="62"/>
      <c r="U26" s="7"/>
      <c r="V26" s="7"/>
      <c r="W26" s="7"/>
      <c r="X26" s="7"/>
      <c r="Y26" s="7"/>
    </row>
    <row r="27" spans="2:26" s="49" customFormat="1" ht="12.75" customHeight="1" x14ac:dyDescent="0.2">
      <c r="B27" s="49" t="s">
        <v>65</v>
      </c>
      <c r="C27" s="7"/>
      <c r="D27" s="7"/>
      <c r="E27" s="7"/>
      <c r="F27" s="7"/>
      <c r="G27" s="7"/>
      <c r="H27" s="7"/>
      <c r="I27" s="7"/>
      <c r="J27" s="7"/>
      <c r="K27" s="7"/>
      <c r="L27" s="7"/>
      <c r="M27" s="7"/>
      <c r="N27" s="7"/>
      <c r="O27" s="7"/>
      <c r="Q27" s="7"/>
      <c r="R27" s="7"/>
      <c r="S27" s="69"/>
      <c r="T27" s="62"/>
      <c r="U27" s="7"/>
      <c r="V27" s="7"/>
      <c r="W27" s="7"/>
      <c r="X27" s="7"/>
      <c r="Y27" s="7"/>
    </row>
    <row r="28" spans="2:26" s="49" customFormat="1" ht="12.75" customHeight="1" x14ac:dyDescent="0.2">
      <c r="B28" s="52"/>
      <c r="C28" s="7"/>
      <c r="D28" s="7"/>
      <c r="E28" s="7"/>
      <c r="F28" s="7"/>
      <c r="G28" s="7"/>
      <c r="H28" s="7"/>
      <c r="I28" s="7"/>
      <c r="J28" s="7"/>
      <c r="K28" s="7"/>
      <c r="L28" s="7"/>
      <c r="M28" s="7"/>
      <c r="N28" s="7"/>
      <c r="O28" s="7"/>
      <c r="Q28" s="7"/>
      <c r="R28" s="7"/>
      <c r="S28" s="69"/>
      <c r="T28" s="62"/>
      <c r="U28" s="7"/>
      <c r="V28" s="7"/>
      <c r="W28" s="7"/>
      <c r="X28" s="7"/>
      <c r="Y28" s="7"/>
    </row>
    <row r="29" spans="2:26" s="49" customFormat="1" ht="12.75" customHeight="1" x14ac:dyDescent="0.2">
      <c r="B29" s="52" t="s">
        <v>33</v>
      </c>
      <c r="C29" s="7"/>
      <c r="D29" s="7"/>
      <c r="E29" s="7"/>
      <c r="F29" s="7"/>
      <c r="G29" s="115"/>
      <c r="H29" s="7"/>
      <c r="I29" s="7"/>
      <c r="J29" s="7"/>
      <c r="K29" s="7"/>
      <c r="L29" s="7"/>
      <c r="M29" s="7"/>
      <c r="N29" s="7"/>
      <c r="O29" s="7"/>
      <c r="Q29" s="7"/>
      <c r="R29" s="7"/>
      <c r="S29" s="7"/>
      <c r="T29" s="7"/>
      <c r="U29" s="7"/>
      <c r="V29" s="7"/>
      <c r="W29" s="7"/>
      <c r="X29" s="7"/>
      <c r="Y29" s="7"/>
    </row>
    <row r="30" spans="2:26" s="49" customFormat="1" ht="12.75" customHeight="1" x14ac:dyDescent="0.2">
      <c r="B30" s="52"/>
      <c r="C30" s="7"/>
      <c r="D30" s="7"/>
      <c r="E30" s="7"/>
      <c r="F30" s="7"/>
      <c r="G30" s="7"/>
      <c r="H30" s="7"/>
      <c r="I30" s="7"/>
      <c r="J30" s="7"/>
      <c r="K30" s="7"/>
      <c r="L30" s="7"/>
      <c r="M30" s="7"/>
      <c r="N30" s="7"/>
      <c r="O30" s="7"/>
      <c r="Q30" s="7"/>
      <c r="R30" s="7"/>
      <c r="S30" s="7"/>
      <c r="T30" s="7"/>
      <c r="U30" s="7"/>
      <c r="V30" s="7"/>
      <c r="W30" s="7"/>
      <c r="X30" s="7"/>
      <c r="Y30" s="7"/>
    </row>
    <row r="31" spans="2:26" s="49" customFormat="1" ht="12.75" customHeight="1" x14ac:dyDescent="0.2">
      <c r="B31" s="52" t="s">
        <v>34</v>
      </c>
      <c r="C31" s="7"/>
      <c r="D31" s="7"/>
      <c r="E31" s="7"/>
      <c r="F31" s="7"/>
      <c r="G31" s="7"/>
      <c r="H31" s="7"/>
      <c r="I31" s="7"/>
      <c r="J31" s="7"/>
      <c r="K31" s="7"/>
      <c r="L31" s="7"/>
      <c r="M31" s="7"/>
      <c r="N31" s="7"/>
      <c r="O31" s="7"/>
      <c r="Q31" s="7"/>
      <c r="R31" s="7"/>
      <c r="S31" s="7"/>
      <c r="T31" s="7"/>
      <c r="U31" s="7"/>
      <c r="V31" s="7"/>
      <c r="W31" s="7"/>
      <c r="X31" s="7"/>
      <c r="Y31" s="7"/>
    </row>
    <row r="32" spans="2:26" s="49" customFormat="1" ht="12.75" customHeight="1" x14ac:dyDescent="0.2">
      <c r="B32" s="52"/>
      <c r="C32" s="7"/>
      <c r="D32" s="7"/>
      <c r="E32" s="7"/>
      <c r="F32" s="7"/>
      <c r="G32" s="7"/>
      <c r="H32" s="7"/>
      <c r="I32" s="7"/>
      <c r="J32" s="7"/>
      <c r="K32" s="7"/>
      <c r="L32" s="7"/>
      <c r="M32" s="7"/>
      <c r="N32" s="7"/>
      <c r="O32" s="7"/>
      <c r="Q32" s="7"/>
      <c r="R32" s="7"/>
      <c r="S32" s="7"/>
      <c r="T32" s="7"/>
      <c r="U32" s="7"/>
      <c r="V32" s="7"/>
      <c r="W32" s="7"/>
      <c r="X32" s="7"/>
      <c r="Y32" s="7"/>
    </row>
    <row r="33" spans="1:25" s="49" customFormat="1" ht="12.75" customHeight="1" x14ac:dyDescent="0.2">
      <c r="B33" s="52"/>
      <c r="C33" s="7"/>
      <c r="D33" s="7"/>
      <c r="E33" s="7"/>
      <c r="F33" s="7"/>
      <c r="G33" s="7"/>
      <c r="H33" s="7"/>
      <c r="I33" s="7"/>
      <c r="J33" s="7"/>
      <c r="K33" s="7"/>
      <c r="L33" s="7"/>
      <c r="M33" s="7"/>
      <c r="N33" s="7"/>
      <c r="O33" s="7"/>
      <c r="P33" s="7"/>
      <c r="Q33" s="7"/>
      <c r="R33" s="7"/>
      <c r="S33" s="7"/>
      <c r="T33" s="7"/>
      <c r="U33" s="7"/>
      <c r="V33" s="7"/>
      <c r="W33" s="7"/>
      <c r="X33" s="7"/>
      <c r="Y33" s="7"/>
    </row>
    <row r="34" spans="1:25" s="1" customFormat="1" ht="15" thickBot="1" x14ac:dyDescent="0.25">
      <c r="A34" s="75">
        <v>1</v>
      </c>
      <c r="B34" s="73" t="s">
        <v>54</v>
      </c>
      <c r="C34" s="47"/>
      <c r="D34" s="47"/>
      <c r="E34" s="47"/>
      <c r="F34" s="47"/>
      <c r="G34" s="47"/>
      <c r="H34" s="47"/>
      <c r="I34" s="47"/>
      <c r="J34" s="47"/>
      <c r="K34" s="74"/>
      <c r="L34" s="47"/>
      <c r="M34" s="47"/>
      <c r="N34" s="47"/>
      <c r="O34" s="47"/>
      <c r="P34" s="7"/>
      <c r="Q34" s="7"/>
      <c r="R34" s="7"/>
      <c r="S34" s="7"/>
      <c r="T34" s="7"/>
      <c r="U34" s="7"/>
      <c r="V34" s="49"/>
      <c r="W34" s="72"/>
    </row>
    <row r="35" spans="1:25" ht="15.75" thickTop="1" thickBot="1" x14ac:dyDescent="0.25">
      <c r="P35" s="7"/>
      <c r="Q35" s="7"/>
      <c r="R35" s="7"/>
      <c r="S35" s="7"/>
      <c r="T35" s="7"/>
      <c r="U35" s="7"/>
    </row>
    <row r="36" spans="1:25" ht="8.25" customHeight="1" x14ac:dyDescent="0.2">
      <c r="B36" s="143"/>
      <c r="C36" s="144"/>
      <c r="D36" s="144"/>
      <c r="E36" s="144"/>
      <c r="F36" s="145"/>
    </row>
    <row r="37" spans="1:25" ht="14.25" x14ac:dyDescent="0.2">
      <c r="B37" s="203" t="s">
        <v>59</v>
      </c>
      <c r="C37" s="198"/>
      <c r="D37" s="198"/>
      <c r="E37" s="198"/>
      <c r="F37" s="204"/>
    </row>
    <row r="38" spans="1:25" ht="14.25" x14ac:dyDescent="0.2">
      <c r="B38" s="203" t="s">
        <v>64</v>
      </c>
      <c r="C38" s="198"/>
      <c r="D38" s="198"/>
      <c r="E38" s="198"/>
      <c r="F38" s="204"/>
    </row>
    <row r="39" spans="1:25" ht="14.25" x14ac:dyDescent="0.2">
      <c r="B39" s="205" t="s">
        <v>35</v>
      </c>
      <c r="C39" s="199"/>
      <c r="D39" s="199"/>
      <c r="E39" s="199"/>
      <c r="F39" s="206"/>
    </row>
    <row r="40" spans="1:25" ht="8.25" customHeight="1" thickBot="1" x14ac:dyDescent="0.25">
      <c r="B40" s="146"/>
      <c r="C40" s="13"/>
      <c r="D40" s="14"/>
      <c r="E40" s="14"/>
      <c r="F40" s="147"/>
    </row>
    <row r="41" spans="1:25" ht="15" thickTop="1" x14ac:dyDescent="0.2">
      <c r="B41" s="148"/>
      <c r="C41" s="207" t="s">
        <v>4</v>
      </c>
      <c r="D41" s="208"/>
      <c r="E41" s="209"/>
      <c r="F41" s="210" t="s">
        <v>36</v>
      </c>
    </row>
    <row r="42" spans="1:25" ht="14.25" x14ac:dyDescent="0.2">
      <c r="B42" s="149"/>
      <c r="C42" s="18" t="s">
        <v>28</v>
      </c>
      <c r="D42" s="19" t="s">
        <v>29</v>
      </c>
      <c r="E42" s="20" t="s">
        <v>30</v>
      </c>
      <c r="F42" s="211"/>
    </row>
    <row r="43" spans="1:25" ht="14.25" x14ac:dyDescent="0.2">
      <c r="B43" s="150" t="s">
        <v>9</v>
      </c>
      <c r="C43" s="27">
        <v>6000</v>
      </c>
      <c r="D43" s="121">
        <v>8000</v>
      </c>
      <c r="E43" s="121">
        <v>14000</v>
      </c>
      <c r="F43" s="151">
        <f>SUM(C43:E43)</f>
        <v>28000</v>
      </c>
    </row>
    <row r="44" spans="1:25" ht="14.25" x14ac:dyDescent="0.2">
      <c r="B44" s="152" t="s">
        <v>10</v>
      </c>
      <c r="C44" s="59">
        <v>130</v>
      </c>
      <c r="D44" s="59">
        <v>130</v>
      </c>
      <c r="E44" s="59">
        <v>130</v>
      </c>
      <c r="F44" s="153"/>
    </row>
    <row r="45" spans="1:25" ht="15" thickBot="1" x14ac:dyDescent="0.25">
      <c r="B45" s="150" t="s">
        <v>8</v>
      </c>
      <c r="C45" s="26">
        <f>C44*C43</f>
        <v>780000</v>
      </c>
      <c r="D45" s="26">
        <f>D44*D43</f>
        <v>1040000</v>
      </c>
      <c r="E45" s="26">
        <f>E44*E43</f>
        <v>1820000</v>
      </c>
      <c r="F45" s="154">
        <f>SUM(C45:E45)</f>
        <v>3640000</v>
      </c>
    </row>
    <row r="46" spans="1:25" ht="15" thickTop="1" x14ac:dyDescent="0.2">
      <c r="B46" s="148"/>
      <c r="C46" s="21"/>
      <c r="D46" s="122"/>
      <c r="E46" s="122"/>
      <c r="F46" s="155"/>
    </row>
    <row r="47" spans="1:25" ht="14.25" x14ac:dyDescent="0.2">
      <c r="B47" s="156" t="s">
        <v>5</v>
      </c>
      <c r="C47" s="21"/>
      <c r="D47" s="122"/>
      <c r="E47" s="122"/>
      <c r="F47" s="155"/>
    </row>
    <row r="48" spans="1:25" ht="14.25" x14ac:dyDescent="0.2">
      <c r="B48" s="150" t="s">
        <v>6</v>
      </c>
      <c r="C48" s="23">
        <f>C45*0.15</f>
        <v>117000</v>
      </c>
      <c r="D48" s="23">
        <f>D45*0.15</f>
        <v>156000</v>
      </c>
      <c r="E48" s="23">
        <f>E45*0.15</f>
        <v>273000</v>
      </c>
      <c r="F48" s="157">
        <f>F45*0.15</f>
        <v>546000</v>
      </c>
    </row>
    <row r="49" spans="1:23" ht="14.25" x14ac:dyDescent="0.2">
      <c r="B49" s="152" t="s">
        <v>7</v>
      </c>
      <c r="C49" s="25">
        <f>C45*0.85</f>
        <v>663000</v>
      </c>
      <c r="D49" s="25">
        <f>D45*0.85</f>
        <v>884000</v>
      </c>
      <c r="E49" s="25">
        <f>E45*0.85</f>
        <v>1547000</v>
      </c>
      <c r="F49" s="158">
        <f>F45*0.85</f>
        <v>3094000</v>
      </c>
    </row>
    <row r="50" spans="1:23" ht="15" thickBot="1" x14ac:dyDescent="0.25">
      <c r="B50" s="159" t="s">
        <v>8</v>
      </c>
      <c r="C50" s="160">
        <f>SUM(C48:C49)</f>
        <v>780000</v>
      </c>
      <c r="D50" s="160">
        <f>SUM(D48:D49)</f>
        <v>1040000</v>
      </c>
      <c r="E50" s="160">
        <f>SUM(E48:E49)</f>
        <v>1820000</v>
      </c>
      <c r="F50" s="161">
        <f>SUM(F48:F49)</f>
        <v>3640000</v>
      </c>
    </row>
    <row r="51" spans="1:23" ht="14.25" x14ac:dyDescent="0.2">
      <c r="B51" s="8"/>
      <c r="C51" s="2"/>
      <c r="D51" s="1"/>
      <c r="E51" s="1"/>
      <c r="F51" s="2"/>
    </row>
    <row r="52" spans="1:23" ht="14.25" x14ac:dyDescent="0.2">
      <c r="B52" s="8"/>
      <c r="C52" s="2"/>
      <c r="D52" s="1"/>
      <c r="E52" s="1"/>
      <c r="F52" s="2"/>
    </row>
    <row r="53" spans="1:23" s="1" customFormat="1" ht="15" thickBot="1" x14ac:dyDescent="0.25">
      <c r="A53" s="75">
        <v>2</v>
      </c>
      <c r="B53" s="73" t="s">
        <v>55</v>
      </c>
      <c r="C53" s="47"/>
      <c r="D53" s="47"/>
      <c r="E53" s="47"/>
      <c r="F53" s="47"/>
      <c r="G53" s="47"/>
      <c r="H53" s="47"/>
      <c r="I53" s="47"/>
      <c r="J53" s="47"/>
      <c r="K53" s="74"/>
      <c r="L53" s="47"/>
      <c r="M53" s="47"/>
      <c r="N53" s="47"/>
      <c r="O53" s="47"/>
      <c r="P53" s="7"/>
      <c r="Q53" s="7"/>
      <c r="R53" s="7"/>
      <c r="S53" s="7"/>
      <c r="T53" s="7"/>
      <c r="U53" s="7"/>
      <c r="V53" s="49"/>
      <c r="W53" s="72"/>
    </row>
    <row r="54" spans="1:23" ht="15.75" thickTop="1" thickBot="1" x14ac:dyDescent="0.25">
      <c r="P54" s="7"/>
      <c r="Q54" s="7"/>
      <c r="R54" s="7"/>
      <c r="S54" s="7"/>
      <c r="T54" s="7"/>
      <c r="U54" s="7"/>
    </row>
    <row r="55" spans="1:23" ht="8.25" customHeight="1" thickTop="1" x14ac:dyDescent="0.2">
      <c r="B55" s="9"/>
      <c r="C55" s="10"/>
      <c r="D55" s="10"/>
      <c r="E55" s="10"/>
      <c r="F55" s="11"/>
    </row>
    <row r="56" spans="1:23" ht="14.25" x14ac:dyDescent="0.2">
      <c r="B56" s="197" t="s">
        <v>59</v>
      </c>
      <c r="C56" s="198"/>
      <c r="D56" s="198"/>
      <c r="E56" s="198"/>
      <c r="F56" s="194"/>
    </row>
    <row r="57" spans="1:23" ht="14.25" x14ac:dyDescent="0.2">
      <c r="B57" s="197" t="s">
        <v>63</v>
      </c>
      <c r="C57" s="198"/>
      <c r="D57" s="198"/>
      <c r="E57" s="198"/>
      <c r="F57" s="194"/>
    </row>
    <row r="58" spans="1:23" ht="14.25" x14ac:dyDescent="0.2">
      <c r="B58" s="195" t="s">
        <v>35</v>
      </c>
      <c r="C58" s="199"/>
      <c r="D58" s="199"/>
      <c r="E58" s="199"/>
      <c r="F58" s="196"/>
    </row>
    <row r="59" spans="1:23" ht="8.25" customHeight="1" thickBot="1" x14ac:dyDescent="0.25">
      <c r="B59" s="12"/>
      <c r="C59" s="13"/>
      <c r="D59" s="14"/>
      <c r="E59" s="14"/>
      <c r="F59" s="15"/>
    </row>
    <row r="60" spans="1:23" ht="15" thickTop="1" x14ac:dyDescent="0.2">
      <c r="B60" s="16"/>
      <c r="C60" s="200" t="s">
        <v>4</v>
      </c>
      <c r="D60" s="201"/>
      <c r="E60" s="201"/>
      <c r="F60" s="191" t="s">
        <v>36</v>
      </c>
    </row>
    <row r="61" spans="1:23" ht="14.25" x14ac:dyDescent="0.2">
      <c r="B61" s="17"/>
      <c r="C61" s="18" t="s">
        <v>28</v>
      </c>
      <c r="D61" s="19" t="s">
        <v>29</v>
      </c>
      <c r="E61" s="28" t="s">
        <v>30</v>
      </c>
      <c r="F61" s="202"/>
    </row>
    <row r="62" spans="1:23" ht="14.25" x14ac:dyDescent="0.2">
      <c r="B62" s="22" t="s">
        <v>9</v>
      </c>
      <c r="C62" s="123">
        <f>C43</f>
        <v>6000</v>
      </c>
      <c r="D62" s="123">
        <f>D43</f>
        <v>8000</v>
      </c>
      <c r="E62" s="123">
        <f>E43</f>
        <v>14000</v>
      </c>
      <c r="F62" s="123">
        <f>F43</f>
        <v>28000</v>
      </c>
    </row>
    <row r="63" spans="1:23" ht="14.25" x14ac:dyDescent="0.2">
      <c r="B63" s="16" t="s">
        <v>11</v>
      </c>
      <c r="C63" s="32">
        <f>D62*0.2</f>
        <v>1600</v>
      </c>
      <c r="D63" s="32">
        <f>E62*0.2</f>
        <v>2800</v>
      </c>
      <c r="E63" s="32">
        <f>12000*0.2</f>
        <v>2400</v>
      </c>
      <c r="F63" s="123"/>
      <c r="H63" s="90"/>
    </row>
    <row r="64" spans="1:23" ht="14.25" x14ac:dyDescent="0.2">
      <c r="B64" s="22" t="s">
        <v>12</v>
      </c>
      <c r="C64" s="29">
        <f>C63+C62</f>
        <v>7600</v>
      </c>
      <c r="D64" s="29">
        <f>D63+D62</f>
        <v>10800</v>
      </c>
      <c r="E64" s="29">
        <f>E63+E62</f>
        <v>16400</v>
      </c>
      <c r="F64" s="29"/>
    </row>
    <row r="65" spans="1:23" ht="14.25" x14ac:dyDescent="0.2">
      <c r="B65" s="16" t="s">
        <v>13</v>
      </c>
      <c r="C65" s="32">
        <v>1200</v>
      </c>
      <c r="D65" s="31">
        <f>C63</f>
        <v>1600</v>
      </c>
      <c r="E65" s="31">
        <f>D63</f>
        <v>2800</v>
      </c>
      <c r="F65" s="29"/>
      <c r="H65" s="90"/>
    </row>
    <row r="66" spans="1:23" ht="15" thickBot="1" x14ac:dyDescent="0.25">
      <c r="B66" s="22" t="s">
        <v>14</v>
      </c>
      <c r="C66" s="125">
        <f>C64-C65</f>
        <v>6400</v>
      </c>
      <c r="D66" s="125">
        <f>D64-D65</f>
        <v>9200</v>
      </c>
      <c r="E66" s="125">
        <f>E64-E65</f>
        <v>13600</v>
      </c>
      <c r="F66" s="29"/>
    </row>
    <row r="67" spans="1:23" ht="15" thickTop="1" x14ac:dyDescent="0.2">
      <c r="B67" s="76"/>
      <c r="C67" s="50"/>
      <c r="D67" s="51"/>
      <c r="E67" s="51"/>
      <c r="F67" s="50"/>
    </row>
    <row r="68" spans="1:23" ht="14.25" x14ac:dyDescent="0.2">
      <c r="B68" s="46"/>
      <c r="C68" s="48"/>
      <c r="D68" s="5"/>
      <c r="E68" s="5"/>
      <c r="F68" s="48"/>
    </row>
    <row r="69" spans="1:23" s="1" customFormat="1" ht="15" thickBot="1" x14ac:dyDescent="0.25">
      <c r="A69" s="75">
        <v>3</v>
      </c>
      <c r="B69" s="73" t="s">
        <v>56</v>
      </c>
      <c r="C69" s="47"/>
      <c r="D69" s="47"/>
      <c r="E69" s="47"/>
      <c r="F69" s="47"/>
      <c r="G69" s="47"/>
      <c r="H69" s="47"/>
      <c r="I69" s="47"/>
      <c r="J69" s="47"/>
      <c r="K69" s="74"/>
      <c r="L69" s="47"/>
      <c r="M69" s="47"/>
      <c r="N69" s="47"/>
      <c r="O69" s="47"/>
      <c r="P69" s="7"/>
      <c r="Q69" s="7"/>
      <c r="R69" s="7"/>
      <c r="S69" s="7"/>
      <c r="T69" s="7"/>
      <c r="U69" s="7"/>
      <c r="V69" s="49"/>
      <c r="W69" s="72"/>
    </row>
    <row r="70" spans="1:23" ht="15.75" thickTop="1" thickBot="1" x14ac:dyDescent="0.25">
      <c r="P70" s="7"/>
      <c r="Q70" s="7"/>
      <c r="R70" s="7"/>
      <c r="S70" s="7"/>
      <c r="T70" s="7"/>
      <c r="U70" s="7"/>
    </row>
    <row r="71" spans="1:23" ht="8.25" customHeight="1" thickTop="1" x14ac:dyDescent="0.2">
      <c r="B71" s="9"/>
      <c r="C71" s="10"/>
      <c r="D71" s="10"/>
      <c r="E71" s="10"/>
      <c r="F71" s="11"/>
    </row>
    <row r="72" spans="1:23" ht="14.25" x14ac:dyDescent="0.2">
      <c r="B72" s="197" t="s">
        <v>59</v>
      </c>
      <c r="C72" s="198"/>
      <c r="D72" s="198"/>
      <c r="E72" s="198"/>
      <c r="F72" s="194"/>
    </row>
    <row r="73" spans="1:23" ht="14.25" x14ac:dyDescent="0.2">
      <c r="B73" s="197" t="s">
        <v>62</v>
      </c>
      <c r="C73" s="198"/>
      <c r="D73" s="198"/>
      <c r="E73" s="198"/>
      <c r="F73" s="194"/>
    </row>
    <row r="74" spans="1:23" ht="14.25" x14ac:dyDescent="0.2">
      <c r="B74" s="195" t="s">
        <v>35</v>
      </c>
      <c r="C74" s="199"/>
      <c r="D74" s="199"/>
      <c r="E74" s="199"/>
      <c r="F74" s="196"/>
    </row>
    <row r="75" spans="1:23" ht="8.25" customHeight="1" thickBot="1" x14ac:dyDescent="0.25">
      <c r="B75" s="12"/>
      <c r="C75" s="13"/>
      <c r="D75" s="14"/>
      <c r="E75" s="14"/>
      <c r="F75" s="15"/>
    </row>
    <row r="76" spans="1:23" ht="15" thickTop="1" x14ac:dyDescent="0.2">
      <c r="B76" s="16"/>
      <c r="C76" s="200" t="s">
        <v>4</v>
      </c>
      <c r="D76" s="201"/>
      <c r="E76" s="201"/>
      <c r="F76" s="191" t="s">
        <v>36</v>
      </c>
    </row>
    <row r="77" spans="1:23" ht="14.25" x14ac:dyDescent="0.2">
      <c r="B77" s="17"/>
      <c r="C77" s="18" t="s">
        <v>28</v>
      </c>
      <c r="D77" s="19" t="s">
        <v>29</v>
      </c>
      <c r="E77" s="28" t="s">
        <v>30</v>
      </c>
      <c r="F77" s="202"/>
    </row>
    <row r="78" spans="1:23" ht="14.25" x14ac:dyDescent="0.2">
      <c r="B78" s="22" t="s">
        <v>15</v>
      </c>
      <c r="C78" s="27">
        <f>C66</f>
        <v>6400</v>
      </c>
      <c r="D78" s="27">
        <f>D66</f>
        <v>9200</v>
      </c>
      <c r="E78" s="27">
        <f>E66</f>
        <v>13600</v>
      </c>
      <c r="F78" s="123">
        <f>SUM(C78:E78)</f>
        <v>29200</v>
      </c>
    </row>
    <row r="79" spans="1:23" ht="14.25" x14ac:dyDescent="0.2">
      <c r="B79" s="16" t="s">
        <v>41</v>
      </c>
      <c r="C79" s="33">
        <v>11</v>
      </c>
      <c r="D79" s="33">
        <v>11</v>
      </c>
      <c r="E79" s="33">
        <v>11</v>
      </c>
      <c r="F79" s="34"/>
    </row>
    <row r="80" spans="1:23" ht="14.25" x14ac:dyDescent="0.2">
      <c r="B80" s="22" t="s">
        <v>40</v>
      </c>
      <c r="C80" s="27">
        <f>C79*C78</f>
        <v>70400</v>
      </c>
      <c r="D80" s="27">
        <f>D79*D78</f>
        <v>101200</v>
      </c>
      <c r="E80" s="27">
        <f>E79*E78</f>
        <v>149600</v>
      </c>
      <c r="F80" s="29">
        <f>SUM(C80:E80)</f>
        <v>321200</v>
      </c>
    </row>
    <row r="81" spans="1:23" ht="14.25" x14ac:dyDescent="0.2">
      <c r="B81" s="16" t="s">
        <v>16</v>
      </c>
      <c r="C81" s="30">
        <f>C80*0.1</f>
        <v>7040</v>
      </c>
      <c r="D81" s="30">
        <f>D80*0.1</f>
        <v>10120</v>
      </c>
      <c r="E81" s="30">
        <f>E80*0.1</f>
        <v>14960</v>
      </c>
      <c r="F81" s="32"/>
      <c r="G81" s="87"/>
      <c r="H81" s="87"/>
    </row>
    <row r="82" spans="1:23" ht="14.25" x14ac:dyDescent="0.2">
      <c r="B82" s="22" t="s">
        <v>37</v>
      </c>
      <c r="C82" s="27">
        <f>C80+C81</f>
        <v>77440</v>
      </c>
      <c r="D82" s="27">
        <f>D80+D81</f>
        <v>111320</v>
      </c>
      <c r="E82" s="27">
        <f>E80+E81</f>
        <v>164560</v>
      </c>
      <c r="F82" s="29"/>
      <c r="G82" s="87"/>
      <c r="H82" s="87"/>
    </row>
    <row r="83" spans="1:23" ht="14.25" x14ac:dyDescent="0.2">
      <c r="B83" s="16" t="s">
        <v>17</v>
      </c>
      <c r="C83" s="30">
        <v>7744</v>
      </c>
      <c r="D83" s="124">
        <f>C81</f>
        <v>7040</v>
      </c>
      <c r="E83" s="124">
        <f>D81</f>
        <v>10120</v>
      </c>
      <c r="F83" s="32"/>
      <c r="G83" s="87"/>
      <c r="H83" s="87"/>
    </row>
    <row r="84" spans="1:23" ht="14.25" x14ac:dyDescent="0.2">
      <c r="B84" s="22" t="s">
        <v>42</v>
      </c>
      <c r="C84" s="27">
        <f>C82-C83</f>
        <v>69696</v>
      </c>
      <c r="D84" s="27">
        <f>D82-D83</f>
        <v>104280</v>
      </c>
      <c r="E84" s="27">
        <f>E82-E83</f>
        <v>154440</v>
      </c>
      <c r="F84" s="29">
        <f>SUM(C84:E84)</f>
        <v>328416</v>
      </c>
      <c r="G84" s="87"/>
      <c r="H84" s="87"/>
    </row>
    <row r="85" spans="1:23" ht="14.25" x14ac:dyDescent="0.2">
      <c r="B85" s="16" t="s">
        <v>38</v>
      </c>
      <c r="C85" s="114">
        <v>8</v>
      </c>
      <c r="D85" s="126">
        <v>8</v>
      </c>
      <c r="E85" s="127">
        <v>8</v>
      </c>
      <c r="F85" s="126"/>
      <c r="G85" s="88"/>
      <c r="H85" s="87"/>
    </row>
    <row r="86" spans="1:23" ht="15" thickBot="1" x14ac:dyDescent="0.25">
      <c r="B86" s="12" t="s">
        <v>18</v>
      </c>
      <c r="C86" s="35">
        <f>C84*C85</f>
        <v>557568</v>
      </c>
      <c r="D86" s="35">
        <f>D84*D85</f>
        <v>834240</v>
      </c>
      <c r="E86" s="35">
        <f>E84*E85</f>
        <v>1235520</v>
      </c>
      <c r="F86" s="162">
        <f>SUM(C86:E86)</f>
        <v>2627328</v>
      </c>
      <c r="G86" s="87"/>
      <c r="H86" s="87"/>
    </row>
    <row r="87" spans="1:23" ht="15" thickTop="1" x14ac:dyDescent="0.2">
      <c r="B87" s="8"/>
      <c r="C87" s="2"/>
      <c r="D87" s="1"/>
      <c r="E87" s="1"/>
      <c r="F87" s="2"/>
    </row>
    <row r="88" spans="1:23" ht="14.25" x14ac:dyDescent="0.2">
      <c r="B88" s="46"/>
      <c r="C88" s="48"/>
      <c r="D88" s="5"/>
      <c r="E88" s="5"/>
      <c r="F88" s="48"/>
    </row>
    <row r="89" spans="1:23" s="1" customFormat="1" ht="15" thickBot="1" x14ac:dyDescent="0.25">
      <c r="A89" s="75">
        <v>4</v>
      </c>
      <c r="B89" s="73" t="s">
        <v>57</v>
      </c>
      <c r="C89" s="47"/>
      <c r="D89" s="47"/>
      <c r="E89" s="47"/>
      <c r="F89" s="47"/>
      <c r="G89" s="47"/>
      <c r="H89" s="47"/>
      <c r="I89" s="47"/>
      <c r="J89" s="47"/>
      <c r="K89" s="74"/>
      <c r="L89" s="47"/>
      <c r="M89" s="47"/>
      <c r="N89" s="47"/>
      <c r="O89" s="47"/>
      <c r="P89" s="7"/>
      <c r="Q89" s="7"/>
      <c r="R89" s="7"/>
      <c r="S89" s="7"/>
      <c r="T89" s="7"/>
      <c r="U89" s="7"/>
      <c r="V89" s="49"/>
      <c r="W89" s="72"/>
    </row>
    <row r="90" spans="1:23" ht="15.75" thickTop="1" thickBot="1" x14ac:dyDescent="0.25">
      <c r="P90" s="7"/>
      <c r="Q90" s="7"/>
      <c r="R90" s="7"/>
      <c r="S90" s="7"/>
      <c r="T90" s="7"/>
      <c r="U90" s="7"/>
    </row>
    <row r="91" spans="1:23" ht="8.25" customHeight="1" thickTop="1" x14ac:dyDescent="0.2">
      <c r="B91" s="9"/>
      <c r="C91" s="11"/>
    </row>
    <row r="92" spans="1:23" ht="14.25" x14ac:dyDescent="0.2">
      <c r="B92" s="197" t="s">
        <v>59</v>
      </c>
      <c r="C92" s="194"/>
    </row>
    <row r="93" spans="1:23" ht="14.25" x14ac:dyDescent="0.2">
      <c r="B93" s="197" t="s">
        <v>47</v>
      </c>
      <c r="C93" s="194"/>
    </row>
    <row r="94" spans="1:23" ht="14.25" x14ac:dyDescent="0.2">
      <c r="B94" s="193" t="s">
        <v>61</v>
      </c>
      <c r="C94" s="194"/>
    </row>
    <row r="95" spans="1:23" ht="8.25" customHeight="1" thickBot="1" x14ac:dyDescent="0.25">
      <c r="B95" s="12"/>
      <c r="C95" s="15"/>
    </row>
    <row r="96" spans="1:23" ht="15" thickTop="1" x14ac:dyDescent="0.2">
      <c r="B96" s="16" t="s">
        <v>19</v>
      </c>
      <c r="C96" s="42">
        <f>11*8</f>
        <v>88</v>
      </c>
      <c r="D96" s="86"/>
    </row>
    <row r="97" spans="1:23" ht="14.25" x14ac:dyDescent="0.2">
      <c r="B97" s="22" t="s">
        <v>0</v>
      </c>
      <c r="C97" s="43">
        <f>15/4</f>
        <v>3.75</v>
      </c>
      <c r="D97" s="86"/>
    </row>
    <row r="98" spans="1:23" ht="14.25" x14ac:dyDescent="0.2">
      <c r="B98" s="16" t="s">
        <v>1</v>
      </c>
      <c r="C98" s="44"/>
      <c r="E98" s="91"/>
    </row>
    <row r="99" spans="1:23" ht="14.25" x14ac:dyDescent="0.2">
      <c r="B99" s="41" t="s">
        <v>20</v>
      </c>
      <c r="C99" s="43">
        <f>C21/C66</f>
        <v>4.5</v>
      </c>
      <c r="D99" s="86"/>
    </row>
    <row r="100" spans="1:23" ht="14.25" x14ac:dyDescent="0.2">
      <c r="B100" s="40" t="s">
        <v>21</v>
      </c>
      <c r="C100" s="44">
        <f>(F22*4)/307500</f>
        <v>1.6</v>
      </c>
      <c r="D100" s="86" t="s">
        <v>46</v>
      </c>
    </row>
    <row r="101" spans="1:23" ht="15" thickBot="1" x14ac:dyDescent="0.25">
      <c r="B101" s="12" t="s">
        <v>43</v>
      </c>
      <c r="C101" s="45">
        <f>SUM(C96:C100)</f>
        <v>97.85</v>
      </c>
    </row>
    <row r="102" spans="1:23" ht="13.5" thickTop="1" x14ac:dyDescent="0.2"/>
    <row r="104" spans="1:23" s="1" customFormat="1" ht="15" thickBot="1" x14ac:dyDescent="0.25">
      <c r="A104" s="75">
        <v>5</v>
      </c>
      <c r="B104" s="73" t="s">
        <v>58</v>
      </c>
      <c r="C104" s="47"/>
      <c r="D104" s="47"/>
      <c r="E104" s="47"/>
      <c r="F104" s="47"/>
      <c r="G104" s="47"/>
      <c r="H104" s="47"/>
      <c r="I104" s="47"/>
      <c r="J104" s="47"/>
      <c r="K104" s="74"/>
      <c r="L104" s="47"/>
      <c r="M104" s="47"/>
      <c r="N104" s="47"/>
      <c r="O104" s="47"/>
      <c r="P104" s="7"/>
      <c r="Q104" s="7"/>
      <c r="R104" s="7"/>
      <c r="S104" s="7"/>
      <c r="T104" s="7"/>
      <c r="U104" s="7"/>
      <c r="V104" s="49"/>
      <c r="W104" s="72"/>
    </row>
    <row r="105" spans="1:23" ht="15.75" thickTop="1" thickBot="1" x14ac:dyDescent="0.25">
      <c r="P105" s="7"/>
      <c r="Q105" s="7"/>
      <c r="R105" s="7"/>
      <c r="S105" s="7"/>
      <c r="T105" s="7"/>
      <c r="U105" s="7"/>
    </row>
    <row r="106" spans="1:23" ht="8.25" customHeight="1" thickTop="1" x14ac:dyDescent="0.2">
      <c r="B106" s="9"/>
      <c r="C106" s="11"/>
    </row>
    <row r="107" spans="1:23" ht="14.25" x14ac:dyDescent="0.2">
      <c r="B107" s="197" t="s">
        <v>59</v>
      </c>
      <c r="C107" s="194"/>
    </row>
    <row r="108" spans="1:23" ht="14.25" x14ac:dyDescent="0.2">
      <c r="B108" s="197" t="s">
        <v>60</v>
      </c>
      <c r="C108" s="194"/>
    </row>
    <row r="109" spans="1:23" ht="14.25" x14ac:dyDescent="0.2">
      <c r="B109" s="195" t="s">
        <v>32</v>
      </c>
      <c r="C109" s="196"/>
    </row>
    <row r="110" spans="1:23" ht="8.25" customHeight="1" thickBot="1" x14ac:dyDescent="0.25">
      <c r="B110" s="12"/>
      <c r="C110" s="15"/>
    </row>
    <row r="111" spans="1:23" ht="15" thickTop="1" x14ac:dyDescent="0.2">
      <c r="B111" s="16" t="s">
        <v>48</v>
      </c>
      <c r="C111" s="117">
        <f>C50</f>
        <v>780000</v>
      </c>
      <c r="E111" s="85"/>
    </row>
    <row r="112" spans="1:23" ht="14.25" x14ac:dyDescent="0.2">
      <c r="B112" s="22" t="s">
        <v>22</v>
      </c>
      <c r="C112" s="64">
        <f>C43*(C96+C97)</f>
        <v>550500</v>
      </c>
      <c r="D112" s="71"/>
      <c r="E112" s="84"/>
    </row>
    <row r="113" spans="2:7" ht="14.25" x14ac:dyDescent="0.2">
      <c r="B113" s="16" t="s">
        <v>2</v>
      </c>
      <c r="C113" s="65">
        <f>C111-C112</f>
        <v>229500</v>
      </c>
      <c r="E113" s="84"/>
    </row>
    <row r="114" spans="2:7" ht="14.25" x14ac:dyDescent="0.2">
      <c r="B114" s="22" t="s">
        <v>23</v>
      </c>
      <c r="C114" s="64">
        <f>C43*(C99+C100)</f>
        <v>36600</v>
      </c>
      <c r="E114" s="84"/>
      <c r="G114" s="84"/>
    </row>
    <row r="115" spans="2:7" ht="14.25" x14ac:dyDescent="0.2">
      <c r="B115" s="16" t="s">
        <v>3</v>
      </c>
      <c r="C115" s="66">
        <f>C113-C114</f>
        <v>192900</v>
      </c>
      <c r="E115" s="85"/>
    </row>
    <row r="116" spans="2:7" ht="14.25" x14ac:dyDescent="0.2">
      <c r="B116" s="22" t="s">
        <v>24</v>
      </c>
      <c r="C116" s="67">
        <v>0</v>
      </c>
      <c r="E116" s="84"/>
    </row>
    <row r="117" spans="2:7" ht="14.25" x14ac:dyDescent="0.2">
      <c r="B117" s="16" t="s">
        <v>25</v>
      </c>
      <c r="C117" s="65">
        <f>C115*0.35</f>
        <v>67515</v>
      </c>
      <c r="E117" s="84"/>
    </row>
    <row r="118" spans="2:7" ht="15" thickBot="1" x14ac:dyDescent="0.25">
      <c r="B118" s="12" t="s">
        <v>26</v>
      </c>
      <c r="C118" s="68">
        <f>C115-C116-C117</f>
        <v>125385</v>
      </c>
      <c r="E118" s="85"/>
    </row>
    <row r="119" spans="2:7" ht="13.5" thickTop="1" x14ac:dyDescent="0.2"/>
    <row r="120" spans="2:7" x14ac:dyDescent="0.2">
      <c r="F120" s="39"/>
    </row>
    <row r="135" spans="2:2" x14ac:dyDescent="0.2">
      <c r="B135" s="89"/>
    </row>
  </sheetData>
  <mergeCells count="24">
    <mergeCell ref="B92:C92"/>
    <mergeCell ref="C60:E60"/>
    <mergeCell ref="F60:F61"/>
    <mergeCell ref="B37:F37"/>
    <mergeCell ref="B38:F38"/>
    <mergeCell ref="B39:F39"/>
    <mergeCell ref="C41:E41"/>
    <mergeCell ref="F41:F42"/>
    <mergeCell ref="B3:O4"/>
    <mergeCell ref="B6:N9"/>
    <mergeCell ref="F17:F18"/>
    <mergeCell ref="B94:C94"/>
    <mergeCell ref="B109:C109"/>
    <mergeCell ref="B72:F72"/>
    <mergeCell ref="B73:F73"/>
    <mergeCell ref="B74:F74"/>
    <mergeCell ref="C76:E76"/>
    <mergeCell ref="F76:F77"/>
    <mergeCell ref="B93:C93"/>
    <mergeCell ref="B107:C107"/>
    <mergeCell ref="B108:C108"/>
    <mergeCell ref="B56:F56"/>
    <mergeCell ref="B57:F57"/>
    <mergeCell ref="B58:F58"/>
  </mergeCells>
  <phoneticPr fontId="8" type="noConversion"/>
  <pageMargins left="0" right="0" top="0.25" bottom="0.25" header="0.5" footer="0.5"/>
  <pageSetup scale="58" fitToHeight="2" orientation="landscape" horizontalDpi="4294967294" verticalDpi="4294967294" r:id="rId1"/>
  <headerFooter alignWithMargins="0"/>
  <rowBreaks count="1" manualBreakCount="1">
    <brk id="68"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heetViews>
  <sheetFormatPr defaultRowHeight="12.75" x14ac:dyDescent="0.2"/>
  <cols>
    <col min="1" max="1" width="15.140625" customWidth="1"/>
    <col min="3" max="3" width="10.7109375" bestFit="1" customWidth="1"/>
    <col min="4" max="4" width="11" customWidth="1"/>
    <col min="5" max="5" width="11.42578125" customWidth="1"/>
    <col min="7" max="7" width="19.140625" customWidth="1"/>
    <col min="9" max="9" width="14.140625" bestFit="1" customWidth="1"/>
    <col min="10" max="10" width="12.42578125" bestFit="1" customWidth="1"/>
    <col min="11" max="11" width="2.85546875" customWidth="1"/>
    <col min="12" max="12" width="12.140625" customWidth="1"/>
    <col min="13" max="13" width="12.85546875" bestFit="1" customWidth="1"/>
    <col min="14" max="14" width="3.42578125" customWidth="1"/>
    <col min="15" max="15" width="12.28515625" customWidth="1"/>
  </cols>
  <sheetData>
    <row r="1" spans="1:15" x14ac:dyDescent="0.2">
      <c r="A1" t="s">
        <v>66</v>
      </c>
    </row>
    <row r="2" spans="1:15" x14ac:dyDescent="0.2">
      <c r="A2" t="s">
        <v>67</v>
      </c>
    </row>
    <row r="3" spans="1:15" x14ac:dyDescent="0.2">
      <c r="A3" t="s">
        <v>68</v>
      </c>
    </row>
    <row r="5" spans="1:15" ht="13.5" thickBot="1" x14ac:dyDescent="0.25"/>
    <row r="6" spans="1:15" ht="14.25" x14ac:dyDescent="0.2">
      <c r="A6" s="214" t="s">
        <v>59</v>
      </c>
      <c r="B6" s="215"/>
      <c r="C6" s="215"/>
      <c r="D6" s="215"/>
      <c r="E6" s="216"/>
      <c r="G6" s="214" t="s">
        <v>59</v>
      </c>
      <c r="H6" s="215"/>
      <c r="I6" s="215"/>
      <c r="J6" s="215"/>
      <c r="K6" s="215"/>
      <c r="L6" s="215"/>
      <c r="M6" s="215"/>
      <c r="N6" s="215"/>
      <c r="O6" s="216"/>
    </row>
    <row r="7" spans="1:15" ht="14.25" x14ac:dyDescent="0.2">
      <c r="A7" s="203" t="s">
        <v>69</v>
      </c>
      <c r="B7" s="198"/>
      <c r="C7" s="198"/>
      <c r="D7" s="198"/>
      <c r="E7" s="204"/>
      <c r="G7" s="203" t="s">
        <v>70</v>
      </c>
      <c r="H7" s="198"/>
      <c r="I7" s="198"/>
      <c r="J7" s="198"/>
      <c r="K7" s="198"/>
      <c r="L7" s="198"/>
      <c r="M7" s="198"/>
      <c r="N7" s="198"/>
      <c r="O7" s="204"/>
    </row>
    <row r="8" spans="1:15" ht="14.25" x14ac:dyDescent="0.2">
      <c r="A8" s="205" t="s">
        <v>35</v>
      </c>
      <c r="B8" s="199"/>
      <c r="C8" s="199"/>
      <c r="D8" s="199"/>
      <c r="E8" s="206"/>
      <c r="G8" s="203" t="s">
        <v>35</v>
      </c>
      <c r="H8" s="198"/>
      <c r="I8" s="198"/>
      <c r="J8" s="198"/>
      <c r="K8" s="198"/>
      <c r="L8" s="198"/>
      <c r="M8" s="198"/>
      <c r="N8" s="198"/>
      <c r="O8" s="204"/>
    </row>
    <row r="9" spans="1:15" x14ac:dyDescent="0.2">
      <c r="A9" s="163"/>
      <c r="B9" s="92"/>
      <c r="C9" s="212" t="s">
        <v>71</v>
      </c>
      <c r="D9" s="212"/>
      <c r="E9" s="213"/>
      <c r="G9" s="173"/>
      <c r="H9" s="93"/>
      <c r="I9" s="94" t="s">
        <v>72</v>
      </c>
      <c r="J9" s="94" t="s">
        <v>73</v>
      </c>
      <c r="K9" s="94"/>
      <c r="L9" s="95" t="s">
        <v>74</v>
      </c>
      <c r="M9" s="95" t="s">
        <v>73</v>
      </c>
      <c r="N9" s="95"/>
      <c r="O9" s="174" t="s">
        <v>75</v>
      </c>
    </row>
    <row r="10" spans="1:15" x14ac:dyDescent="0.2">
      <c r="A10" s="163"/>
      <c r="B10" s="92"/>
      <c r="C10" s="96">
        <v>26000</v>
      </c>
      <c r="D10" s="96">
        <v>28000</v>
      </c>
      <c r="E10" s="164">
        <v>30000</v>
      </c>
      <c r="G10" s="175" t="s">
        <v>71</v>
      </c>
      <c r="H10" s="93"/>
      <c r="I10" s="96">
        <v>27000</v>
      </c>
      <c r="J10" s="97"/>
      <c r="K10" s="97"/>
      <c r="L10" s="98">
        <f>I10</f>
        <v>27000</v>
      </c>
      <c r="M10" s="99"/>
      <c r="N10" s="99"/>
      <c r="O10" s="186">
        <f>'Module 9 Budget Problem part 1'!F43</f>
        <v>28000</v>
      </c>
    </row>
    <row r="11" spans="1:15" x14ac:dyDescent="0.2">
      <c r="A11" s="163" t="s">
        <v>48</v>
      </c>
      <c r="B11" s="100">
        <v>130</v>
      </c>
      <c r="C11" s="101">
        <f>C10*$B$11</f>
        <v>3380000</v>
      </c>
      <c r="D11" s="101">
        <f>D10*$B$11</f>
        <v>3640000</v>
      </c>
      <c r="E11" s="165">
        <f>E10*$B$11</f>
        <v>3900000</v>
      </c>
      <c r="G11" s="175" t="s">
        <v>76</v>
      </c>
      <c r="H11" s="102">
        <v>130</v>
      </c>
      <c r="I11" s="103">
        <v>3830000</v>
      </c>
      <c r="J11" s="103">
        <f t="shared" ref="J11:J19" si="0">I11-L11</f>
        <v>320000</v>
      </c>
      <c r="K11" s="104" t="s">
        <v>90</v>
      </c>
      <c r="L11" s="103">
        <f>$L$10*H11</f>
        <v>3510000</v>
      </c>
      <c r="M11" s="103">
        <f t="shared" ref="M11:M19" si="1">L11-O11</f>
        <v>-130000</v>
      </c>
      <c r="N11" s="104" t="s">
        <v>91</v>
      </c>
      <c r="O11" s="176">
        <f>O10*H11</f>
        <v>3640000</v>
      </c>
    </row>
    <row r="12" spans="1:15" x14ac:dyDescent="0.2">
      <c r="A12" s="163" t="s">
        <v>77</v>
      </c>
      <c r="B12" s="92">
        <v>88</v>
      </c>
      <c r="C12" s="93">
        <f>$B$12*C10</f>
        <v>2288000</v>
      </c>
      <c r="D12" s="93">
        <f>$B$12*D10</f>
        <v>2464000</v>
      </c>
      <c r="E12" s="166">
        <f>$B$12*E10</f>
        <v>2640000</v>
      </c>
      <c r="G12" s="175" t="s">
        <v>77</v>
      </c>
      <c r="H12" s="93">
        <v>88</v>
      </c>
      <c r="I12" s="105">
        <v>2476000</v>
      </c>
      <c r="J12" s="103">
        <f t="shared" si="0"/>
        <v>100000</v>
      </c>
      <c r="K12" s="107" t="s">
        <v>91</v>
      </c>
      <c r="L12" s="103">
        <f>$L$10*H12</f>
        <v>2376000</v>
      </c>
      <c r="M12" s="103">
        <f t="shared" si="1"/>
        <v>-88000</v>
      </c>
      <c r="N12" s="107" t="s">
        <v>90</v>
      </c>
      <c r="O12" s="187">
        <f>O10*H12</f>
        <v>2464000</v>
      </c>
    </row>
    <row r="13" spans="1:15" x14ac:dyDescent="0.2">
      <c r="A13" s="163" t="s">
        <v>78</v>
      </c>
      <c r="B13" s="92">
        <v>3.75</v>
      </c>
      <c r="C13" s="93">
        <f>$B$13*C10</f>
        <v>97500</v>
      </c>
      <c r="D13" s="93">
        <f>$B$13*D10</f>
        <v>105000</v>
      </c>
      <c r="E13" s="166">
        <f>$B$13*E10</f>
        <v>112500</v>
      </c>
      <c r="G13" s="173" t="s">
        <v>78</v>
      </c>
      <c r="H13" s="93">
        <v>3.75</v>
      </c>
      <c r="I13" s="105">
        <v>98000</v>
      </c>
      <c r="J13" s="103">
        <f t="shared" si="0"/>
        <v>-3250</v>
      </c>
      <c r="K13" s="107" t="s">
        <v>90</v>
      </c>
      <c r="L13" s="103">
        <f>$L$10*H13</f>
        <v>101250</v>
      </c>
      <c r="M13" s="103">
        <f t="shared" si="1"/>
        <v>-3750</v>
      </c>
      <c r="N13" s="107" t="s">
        <v>90</v>
      </c>
      <c r="O13" s="187">
        <f>O10*H13</f>
        <v>105000</v>
      </c>
    </row>
    <row r="14" spans="1:15" x14ac:dyDescent="0.2">
      <c r="A14" s="163" t="s">
        <v>79</v>
      </c>
      <c r="B14" s="108">
        <v>4.5</v>
      </c>
      <c r="C14" s="109">
        <f>$B$14*C10</f>
        <v>117000</v>
      </c>
      <c r="D14" s="109">
        <f>$B$14*D10</f>
        <v>126000</v>
      </c>
      <c r="E14" s="167">
        <f>$B$14*E10</f>
        <v>135000</v>
      </c>
      <c r="G14" s="173" t="s">
        <v>79</v>
      </c>
      <c r="H14" s="110">
        <v>4.5</v>
      </c>
      <c r="I14" s="105">
        <v>125600</v>
      </c>
      <c r="J14" s="103">
        <f t="shared" si="0"/>
        <v>4100</v>
      </c>
      <c r="K14" s="107" t="s">
        <v>91</v>
      </c>
      <c r="L14" s="103">
        <f>$L$10*H14</f>
        <v>121500</v>
      </c>
      <c r="M14" s="103">
        <f t="shared" si="1"/>
        <v>-4500</v>
      </c>
      <c r="N14" s="107" t="s">
        <v>90</v>
      </c>
      <c r="O14" s="187">
        <f>O10*H14</f>
        <v>126000</v>
      </c>
    </row>
    <row r="15" spans="1:15" x14ac:dyDescent="0.2">
      <c r="A15" s="163" t="s">
        <v>80</v>
      </c>
      <c r="B15" s="100"/>
      <c r="C15" s="101">
        <f>C12+C13+C14</f>
        <v>2502500</v>
      </c>
      <c r="D15" s="101">
        <f>D12+D13+D14</f>
        <v>2695000</v>
      </c>
      <c r="E15" s="165">
        <f>E12+E13+E14</f>
        <v>2887500</v>
      </c>
      <c r="G15" s="177" t="s">
        <v>81</v>
      </c>
      <c r="H15" s="109">
        <v>3.12</v>
      </c>
      <c r="I15" s="111">
        <v>83000</v>
      </c>
      <c r="J15" s="183">
        <f t="shared" si="0"/>
        <v>-1240</v>
      </c>
      <c r="K15" s="113" t="s">
        <v>90</v>
      </c>
      <c r="L15" s="183">
        <f>$L$10*H15</f>
        <v>84240</v>
      </c>
      <c r="M15" s="112">
        <f t="shared" si="1"/>
        <v>-3120</v>
      </c>
      <c r="N15" s="113" t="s">
        <v>90</v>
      </c>
      <c r="O15" s="188">
        <f>O10*H15</f>
        <v>87360</v>
      </c>
    </row>
    <row r="16" spans="1:15" x14ac:dyDescent="0.2">
      <c r="A16" s="163" t="s">
        <v>82</v>
      </c>
      <c r="B16" s="92">
        <v>41000</v>
      </c>
      <c r="C16" s="111">
        <f>B16</f>
        <v>41000</v>
      </c>
      <c r="D16" s="111">
        <f>C16</f>
        <v>41000</v>
      </c>
      <c r="E16" s="168">
        <f>D16</f>
        <v>41000</v>
      </c>
      <c r="G16" s="177" t="s">
        <v>83</v>
      </c>
      <c r="H16" s="105"/>
      <c r="I16" s="103">
        <f>I11-I12-I13-I14-I15</f>
        <v>1047400</v>
      </c>
      <c r="J16" s="103">
        <f t="shared" si="0"/>
        <v>220390</v>
      </c>
      <c r="K16" s="104" t="s">
        <v>90</v>
      </c>
      <c r="L16" s="103">
        <f>L11-L12-L13-L14-L15</f>
        <v>827010</v>
      </c>
      <c r="M16" s="103">
        <f t="shared" si="1"/>
        <v>-30630</v>
      </c>
      <c r="N16" s="104" t="s">
        <v>91</v>
      </c>
      <c r="O16" s="176">
        <f>O11-O12-O13-O14-O15</f>
        <v>857640</v>
      </c>
    </row>
    <row r="17" spans="1:15" x14ac:dyDescent="0.2">
      <c r="A17" s="163" t="s">
        <v>84</v>
      </c>
      <c r="B17" s="92"/>
      <c r="C17" s="101">
        <f>C16+C15</f>
        <v>2543500</v>
      </c>
      <c r="D17" s="101">
        <f>D16+D15</f>
        <v>2736000</v>
      </c>
      <c r="E17" s="165">
        <f>E16+E15</f>
        <v>2928500</v>
      </c>
      <c r="G17" s="173" t="s">
        <v>82</v>
      </c>
      <c r="H17" s="105"/>
      <c r="I17" s="105">
        <v>41000</v>
      </c>
      <c r="J17" s="103">
        <f t="shared" si="0"/>
        <v>0</v>
      </c>
      <c r="K17" s="93"/>
      <c r="L17" s="105">
        <v>41000</v>
      </c>
      <c r="M17" s="103">
        <f t="shared" si="1"/>
        <v>0</v>
      </c>
      <c r="N17" s="106"/>
      <c r="O17" s="178">
        <v>41000</v>
      </c>
    </row>
    <row r="18" spans="1:15" ht="13.5" thickBot="1" x14ac:dyDescent="0.25">
      <c r="A18" s="169" t="s">
        <v>85</v>
      </c>
      <c r="B18" s="170"/>
      <c r="C18" s="171">
        <f>C11-C17</f>
        <v>836500</v>
      </c>
      <c r="D18" s="171">
        <f>D11-D17</f>
        <v>904000</v>
      </c>
      <c r="E18" s="172">
        <f>E11-E17</f>
        <v>971500</v>
      </c>
      <c r="G18" s="179" t="s">
        <v>86</v>
      </c>
      <c r="H18" s="111">
        <v>50923</v>
      </c>
      <c r="I18" s="111">
        <v>50923</v>
      </c>
      <c r="J18" s="183">
        <f t="shared" si="0"/>
        <v>0</v>
      </c>
      <c r="K18" s="109"/>
      <c r="L18" s="111">
        <v>50923</v>
      </c>
      <c r="M18" s="183">
        <f t="shared" si="1"/>
        <v>0</v>
      </c>
      <c r="N18" s="112"/>
      <c r="O18" s="168">
        <v>50923</v>
      </c>
    </row>
    <row r="19" spans="1:15" ht="13.5" thickBot="1" x14ac:dyDescent="0.25">
      <c r="G19" s="180" t="s">
        <v>87</v>
      </c>
      <c r="H19" s="181"/>
      <c r="I19" s="182">
        <f>I16-I17-I18</f>
        <v>955477</v>
      </c>
      <c r="J19" s="182">
        <f t="shared" si="0"/>
        <v>220390</v>
      </c>
      <c r="K19" s="184" t="s">
        <v>90</v>
      </c>
      <c r="L19" s="182">
        <f>L16-L17-L18</f>
        <v>735087</v>
      </c>
      <c r="M19" s="182">
        <f t="shared" si="1"/>
        <v>-30630</v>
      </c>
      <c r="N19" s="184" t="s">
        <v>91</v>
      </c>
      <c r="O19" s="185">
        <f>O16-O17-O18</f>
        <v>765717</v>
      </c>
    </row>
  </sheetData>
  <mergeCells count="7">
    <mergeCell ref="C9:E9"/>
    <mergeCell ref="A6:E6"/>
    <mergeCell ref="G6:O6"/>
    <mergeCell ref="A7:E7"/>
    <mergeCell ref="G7:O7"/>
    <mergeCell ref="A8:E8"/>
    <mergeCell ref="G8:O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workbookViewId="0"/>
  </sheetViews>
  <sheetFormatPr defaultRowHeight="12.75" x14ac:dyDescent="0.2"/>
  <sheetData>
    <row r="2" spans="1:1" x14ac:dyDescent="0.2">
      <c r="A2" s="189" t="s">
        <v>92</v>
      </c>
    </row>
    <row r="3" spans="1:1" x14ac:dyDescent="0.2">
      <c r="A3" s="189" t="s">
        <v>93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Module 9 Budget Problem part 1</vt:lpstr>
      <vt:lpstr>Mod 9 budget problem part 2</vt:lpstr>
      <vt:lpstr>References</vt:lpstr>
      <vt:lpstr>'Module 9 Budget Problem part 1'!Print_Area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Daniel</cp:lastModifiedBy>
  <cp:lastPrinted>2012-10-17T18:57:57Z</cp:lastPrinted>
  <dcterms:created xsi:type="dcterms:W3CDTF">2011-04-26T14:12:04Z</dcterms:created>
  <dcterms:modified xsi:type="dcterms:W3CDTF">2016-02-28T12:52:26Z</dcterms:modified>
</cp:coreProperties>
</file>